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negyedeves jelentesek\Negyedéves statisztika\2022\Q1 2022\"/>
    </mc:Choice>
  </mc:AlternateContent>
  <xr:revisionPtr revIDLastSave="0" documentId="13_ncr:1_{A0D2CAD9-9D0E-49E0-8B91-FBF386B83F10}" xr6:coauthVersionLast="44" xr6:coauthVersionMax="44" xr10:uidLastSave="{00000000-0000-0000-0000-000000000000}"/>
  <bookViews>
    <workbookView xWindow="-120" yWindow="-120" windowWidth="20730" windowHeight="11310" tabRatio="876" xr2:uid="{00000000-000D-0000-FFFF-FFFF00000000}"/>
  </bookViews>
  <sheets>
    <sheet name="P&amp;L" sheetId="22" r:id="rId1"/>
    <sheet name="BS" sheetId="2" r:id="rId2"/>
    <sheet name="CF_en" sheetId="3" r:id="rId3"/>
    <sheet name="Segments" sheetId="16" r:id="rId4"/>
    <sheet name="KPIs quarterly" sheetId="26" r:id="rId5"/>
    <sheet name="back-up_reconciliations" sheetId="31" r:id="rId6"/>
    <sheet name="EBITDA AL" sheetId="30" r:id="rId7"/>
    <sheet name="CAPEX" sheetId="32" r:id="rId8"/>
    <sheet name="FCF" sheetId="34" r:id="rId9"/>
    <sheet name="Net debt" sheetId="33" r:id="rId10"/>
  </sheets>
  <definedNames>
    <definedName name="_xlnm.Print_Titles" localSheetId="1">BS!$A:$C,BS!$1:$3</definedName>
    <definedName name="_xlnm.Print_Titles" localSheetId="2">CF_en!$A:$C,CF_en!$1:$3</definedName>
    <definedName name="_xlnm.Print_Area" localSheetId="1">BS!$A$1:$O$80</definedName>
    <definedName name="_xlnm.Print_Area" localSheetId="2">CF_en!$A$1:$O$47</definedName>
    <definedName name="_xlnm.Print_Area" localSheetId="4">'KPIs quarterly'!$A$1:$G$74</definedName>
    <definedName name="_xlnm.Print_Area" localSheetId="0">'P&amp;L'!$A$1:$G$87</definedName>
    <definedName name="_xlnm.Print_Area" localSheetId="3">Segments!$A$1:$J$65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5" i="33" l="1"/>
  <c r="L58" i="16" l="1"/>
  <c r="J47" i="26" l="1"/>
  <c r="L19" i="33" l="1"/>
  <c r="L10" i="34"/>
  <c r="L56" i="16" l="1"/>
  <c r="L52" i="16"/>
  <c r="L48" i="16"/>
  <c r="L41" i="16"/>
  <c r="L29" i="16" l="1"/>
  <c r="L26" i="16"/>
  <c r="L22" i="16"/>
  <c r="L18" i="16"/>
  <c r="L11" i="16"/>
  <c r="L44" i="3" l="1"/>
  <c r="L40" i="3"/>
  <c r="L30" i="3"/>
  <c r="L19" i="3"/>
  <c r="L80" i="2" l="1"/>
  <c r="L78" i="2"/>
  <c r="L76" i="2"/>
  <c r="L66" i="2"/>
  <c r="L64" i="2"/>
  <c r="L51" i="2"/>
  <c r="L35" i="2"/>
  <c r="L33" i="2"/>
  <c r="L18" i="2"/>
  <c r="L66" i="22"/>
  <c r="L41" i="22"/>
  <c r="L43" i="22" s="1"/>
  <c r="L85" i="22"/>
  <c r="L71" i="22"/>
  <c r="L64" i="22"/>
  <c r="L52" i="22"/>
  <c r="L35" i="22"/>
  <c r="L24" i="22"/>
  <c r="L14" i="22" l="1"/>
  <c r="L28" i="22" s="1"/>
  <c r="L73" i="22" l="1"/>
  <c r="L74" i="22" s="1"/>
  <c r="L47" i="22"/>
  <c r="L56" i="22" s="1"/>
  <c r="L60" i="22" s="1"/>
  <c r="L36" i="22"/>
  <c r="K19" i="33"/>
  <c r="K15" i="33" l="1"/>
  <c r="K10" i="34"/>
  <c r="K78" i="2" l="1"/>
  <c r="K76" i="2"/>
  <c r="K64" i="2"/>
  <c r="K66" i="2" s="1"/>
  <c r="K80" i="2" s="1"/>
  <c r="K51" i="2"/>
  <c r="K33" i="2"/>
  <c r="K18" i="2"/>
  <c r="K35" i="2" s="1"/>
  <c r="K85" i="22"/>
  <c r="K74" i="22"/>
  <c r="K73" i="22"/>
  <c r="K71" i="22"/>
  <c r="K66" i="22"/>
  <c r="K64" i="22"/>
  <c r="K60" i="22"/>
  <c r="K56" i="22"/>
  <c r="K52" i="22"/>
  <c r="K43" i="22"/>
  <c r="K47" i="22" s="1"/>
  <c r="K36" i="22"/>
  <c r="K35" i="22"/>
  <c r="K28" i="22"/>
  <c r="K24" i="22"/>
  <c r="K14" i="22"/>
  <c r="K44" i="3" l="1"/>
  <c r="K40" i="3"/>
  <c r="K30" i="3"/>
  <c r="K19" i="3"/>
  <c r="K58" i="16" l="1"/>
  <c r="K56" i="16"/>
  <c r="K52" i="16"/>
  <c r="K48" i="16"/>
  <c r="K41" i="16"/>
  <c r="K29" i="16"/>
  <c r="K22" i="16"/>
  <c r="K26" i="16" s="1"/>
  <c r="K18" i="16"/>
  <c r="K11" i="16"/>
  <c r="I13" i="26" l="1"/>
  <c r="I11" i="26" s="1"/>
  <c r="I47" i="26" l="1"/>
  <c r="I38" i="26"/>
  <c r="J19" i="33" l="1"/>
  <c r="J15" i="33"/>
  <c r="J17" i="33"/>
  <c r="J10" i="34"/>
  <c r="H47" i="26" l="1"/>
  <c r="H38" i="26"/>
  <c r="H13" i="26" l="1"/>
  <c r="H11" i="26" s="1"/>
  <c r="J28" i="16" l="1"/>
  <c r="J29" i="16" s="1"/>
  <c r="J26" i="16"/>
  <c r="J58" i="16" l="1"/>
  <c r="J57" i="16"/>
  <c r="J56" i="16"/>
  <c r="J52" i="16"/>
  <c r="J48" i="16"/>
  <c r="J47" i="16"/>
  <c r="J37" i="16"/>
  <c r="J41" i="16" s="1"/>
  <c r="J38" i="16"/>
  <c r="J22" i="16"/>
  <c r="J18" i="16"/>
  <c r="J17" i="16"/>
  <c r="J11" i="16"/>
  <c r="J8" i="16"/>
  <c r="J7" i="16"/>
  <c r="I44" i="3" l="1"/>
  <c r="J44" i="3"/>
  <c r="J40" i="3"/>
  <c r="J30" i="3"/>
  <c r="J19" i="3"/>
  <c r="J78" i="2" l="1"/>
  <c r="J76" i="2"/>
  <c r="J64" i="2"/>
  <c r="J51" i="2"/>
  <c r="J66" i="2" s="1"/>
  <c r="J80" i="2" s="1"/>
  <c r="J33" i="2"/>
  <c r="J18" i="2"/>
  <c r="J85" i="22"/>
  <c r="J71" i="22"/>
  <c r="J64" i="22"/>
  <c r="J52" i="22"/>
  <c r="J43" i="22"/>
  <c r="J35" i="22"/>
  <c r="J24" i="22"/>
  <c r="J14" i="22"/>
  <c r="J28" i="22" s="1"/>
  <c r="J35" i="2" l="1"/>
  <c r="J47" i="22"/>
  <c r="J56" i="22" s="1"/>
  <c r="J60" i="22" s="1"/>
  <c r="J66" i="22" s="1"/>
  <c r="J73" i="22"/>
  <c r="J74" i="22" s="1"/>
  <c r="J36" i="22"/>
  <c r="I28" i="16" l="1"/>
  <c r="I29" i="16" s="1"/>
  <c r="I57" i="16" l="1"/>
  <c r="I47" i="16"/>
  <c r="I48" i="16" s="1"/>
  <c r="I38" i="16"/>
  <c r="I41" i="16" s="1"/>
  <c r="I37" i="16"/>
  <c r="I18" i="16"/>
  <c r="I22" i="16" s="1"/>
  <c r="I26" i="16" s="1"/>
  <c r="I17" i="16"/>
  <c r="I11" i="16"/>
  <c r="I8" i="16"/>
  <c r="I7" i="16"/>
  <c r="I52" i="16" l="1"/>
  <c r="I56" i="16" s="1"/>
  <c r="I58" i="16" s="1"/>
  <c r="I40" i="3"/>
  <c r="I30" i="3"/>
  <c r="I19" i="3"/>
  <c r="I76" i="2" l="1"/>
  <c r="I78" i="2" s="1"/>
  <c r="I64" i="2"/>
  <c r="I51" i="2"/>
  <c r="I66" i="2" s="1"/>
  <c r="I80" i="2" s="1"/>
  <c r="I33" i="2"/>
  <c r="I18" i="2"/>
  <c r="I85" i="22"/>
  <c r="I71" i="22"/>
  <c r="I64" i="22"/>
  <c r="I52" i="22"/>
  <c r="I35" i="22"/>
  <c r="I43" i="22" s="1"/>
  <c r="I24" i="22"/>
  <c r="I14" i="22"/>
  <c r="I28" i="22" s="1"/>
  <c r="I36" i="22" l="1"/>
  <c r="I47" i="22"/>
  <c r="I56" i="22" s="1"/>
  <c r="I60" i="22" s="1"/>
  <c r="I66" i="22" s="1"/>
  <c r="I73" i="22"/>
  <c r="I74" i="22" s="1"/>
  <c r="I35" i="2"/>
  <c r="I15" i="33"/>
  <c r="I19" i="33" s="1"/>
  <c r="I10" i="34" l="1"/>
  <c r="D16" i="32" l="1"/>
  <c r="H19" i="3" l="1"/>
  <c r="H15" i="33" l="1"/>
  <c r="H19" i="33" s="1"/>
  <c r="H10" i="34" l="1"/>
  <c r="H48" i="16" l="1"/>
  <c r="H52" i="16" s="1"/>
  <c r="H56" i="16" s="1"/>
  <c r="H58" i="16" s="1"/>
  <c r="H41" i="16"/>
  <c r="H18" i="16"/>
  <c r="H11" i="16"/>
  <c r="H76" i="2" l="1"/>
  <c r="H85" i="22"/>
  <c r="H71" i="22"/>
  <c r="H64" i="22"/>
  <c r="H35" i="22"/>
  <c r="H24" i="22"/>
  <c r="H28" i="22" s="1"/>
  <c r="H14" i="22"/>
  <c r="H73" i="22" l="1"/>
  <c r="H74" i="22" s="1"/>
  <c r="H36" i="22"/>
  <c r="H43" i="22"/>
  <c r="H47" i="22" s="1"/>
  <c r="H52" i="22" l="1"/>
  <c r="H56" i="22" s="1"/>
  <c r="H16" i="32" l="1"/>
  <c r="G16" i="32"/>
  <c r="F16" i="32"/>
  <c r="E16" i="32"/>
  <c r="E23" i="32"/>
  <c r="F23" i="32"/>
  <c r="G23" i="32"/>
  <c r="H23" i="32"/>
  <c r="D23" i="32"/>
  <c r="H22" i="16" l="1"/>
  <c r="H26" i="16" s="1"/>
  <c r="H29" i="16" s="1"/>
  <c r="H44" i="3"/>
  <c r="H40" i="3"/>
  <c r="H30" i="3"/>
  <c r="H78" i="2"/>
  <c r="H64" i="2"/>
  <c r="H51" i="2"/>
  <c r="H33" i="2"/>
  <c r="H18" i="2"/>
  <c r="H66" i="2" l="1"/>
  <c r="H80" i="2" s="1"/>
  <c r="H35" i="2"/>
  <c r="G15" i="33"/>
  <c r="G19" i="33" s="1"/>
  <c r="F15" i="33"/>
  <c r="F19" i="33" s="1"/>
  <c r="E15" i="33"/>
  <c r="E19" i="33" s="1"/>
  <c r="D15" i="33"/>
  <c r="D19" i="33" s="1"/>
  <c r="G48" i="16" l="1"/>
  <c r="G41" i="16"/>
  <c r="G18" i="16"/>
  <c r="G22" i="16" s="1"/>
  <c r="G26" i="16" s="1"/>
  <c r="G29" i="16" s="1"/>
  <c r="G11" i="16"/>
  <c r="G52" i="16" l="1"/>
  <c r="G56" i="16" s="1"/>
  <c r="G58" i="16" s="1"/>
  <c r="G18" i="2" l="1"/>
  <c r="E47" i="26" l="1"/>
  <c r="G76" i="2" l="1"/>
  <c r="G78" i="2" s="1"/>
  <c r="G64" i="2"/>
  <c r="G51" i="2"/>
  <c r="G33" i="2"/>
  <c r="G85" i="22"/>
  <c r="G71" i="22"/>
  <c r="G64" i="22"/>
  <c r="G66" i="22" s="1"/>
  <c r="G35" i="22"/>
  <c r="G43" i="22" s="1"/>
  <c r="G24" i="22"/>
  <c r="G14" i="22"/>
  <c r="G28" i="22" l="1"/>
  <c r="G36" i="22" s="1"/>
  <c r="G35" i="2"/>
  <c r="G66" i="2"/>
  <c r="G80" i="2" s="1"/>
  <c r="G47" i="22" l="1"/>
  <c r="G56" i="22" s="1"/>
  <c r="G73" i="22"/>
  <c r="G74" i="22" s="1"/>
  <c r="D47" i="26" l="1"/>
  <c r="D13" i="26" l="1"/>
  <c r="F38" i="16" l="1"/>
  <c r="F57" i="16"/>
  <c r="F48" i="16"/>
  <c r="F37" i="16"/>
  <c r="F41" i="16" l="1"/>
  <c r="F52" i="16" s="1"/>
  <c r="F56" i="16" s="1"/>
  <c r="F58" i="16" s="1"/>
  <c r="F18" i="16"/>
  <c r="F8" i="16"/>
  <c r="F11" i="16" s="1"/>
  <c r="F7" i="16"/>
  <c r="F22" i="16" l="1"/>
  <c r="F26" i="16" s="1"/>
  <c r="F29" i="16" s="1"/>
  <c r="F76" i="2" l="1"/>
  <c r="F78" i="2" s="1"/>
  <c r="F64" i="2"/>
  <c r="F51" i="2"/>
  <c r="F33" i="2"/>
  <c r="F18" i="2"/>
  <c r="F85" i="22"/>
  <c r="F71" i="22"/>
  <c r="F64" i="22"/>
  <c r="F66" i="22" s="1"/>
  <c r="F35" i="22"/>
  <c r="F43" i="22" s="1"/>
  <c r="F24" i="22"/>
  <c r="F14" i="22"/>
  <c r="F28" i="22" l="1"/>
  <c r="F36" i="22" s="1"/>
  <c r="F35" i="2"/>
  <c r="F66" i="2"/>
  <c r="F80" i="2" s="1"/>
  <c r="F73" i="22" l="1"/>
  <c r="F74" i="22" s="1"/>
  <c r="F47" i="22"/>
  <c r="F56" i="22" s="1"/>
  <c r="E57" i="16" l="1"/>
  <c r="E48" i="16"/>
  <c r="E38" i="16"/>
  <c r="E37" i="16"/>
  <c r="E41" i="16" s="1"/>
  <c r="E28" i="16"/>
  <c r="E18" i="16"/>
  <c r="E8" i="16"/>
  <c r="E7" i="16"/>
  <c r="E11" i="16" l="1"/>
  <c r="E52" i="16"/>
  <c r="E56" i="16" s="1"/>
  <c r="E58" i="16" s="1"/>
  <c r="E22" i="16"/>
  <c r="E26" i="16" s="1"/>
  <c r="E76" i="2"/>
  <c r="E78" i="2" s="1"/>
  <c r="E64" i="2"/>
  <c r="E29" i="16" l="1"/>
  <c r="E51" i="2"/>
  <c r="E66" i="2" s="1"/>
  <c r="E80" i="2" s="1"/>
  <c r="E33" i="2"/>
  <c r="E18" i="2"/>
  <c r="E35" i="2" l="1"/>
  <c r="E85" i="22"/>
  <c r="E71" i="22"/>
  <c r="E64" i="22"/>
  <c r="E66" i="22" s="1"/>
  <c r="E35" i="22"/>
  <c r="E43" i="22" s="1"/>
  <c r="E24" i="22"/>
  <c r="E14" i="22"/>
  <c r="E28" i="22" l="1"/>
  <c r="E47" i="22" s="1"/>
  <c r="E56" i="22" s="1"/>
  <c r="E73" i="22" l="1"/>
  <c r="E74" i="22" s="1"/>
  <c r="E36" i="22"/>
  <c r="D57" i="16" l="1"/>
  <c r="D48" i="16"/>
  <c r="D38" i="16"/>
  <c r="D37" i="16"/>
  <c r="D41" i="16" s="1"/>
  <c r="D28" i="16"/>
  <c r="D18" i="16"/>
  <c r="D8" i="16"/>
  <c r="D11" i="16" s="1"/>
  <c r="D22" i="16" s="1"/>
  <c r="D26" i="16" s="1"/>
  <c r="D29" i="16" s="1"/>
  <c r="D52" i="16" l="1"/>
  <c r="D56" i="16" s="1"/>
  <c r="D58" i="16" s="1"/>
  <c r="D85" i="22" l="1"/>
  <c r="D71" i="22"/>
  <c r="D64" i="22"/>
  <c r="D66" i="22" s="1"/>
  <c r="D35" i="22"/>
  <c r="D43" i="22" s="1"/>
  <c r="D24" i="22"/>
  <c r="D14" i="22"/>
  <c r="D76" i="2"/>
  <c r="D78" i="2" s="1"/>
  <c r="D64" i="2"/>
  <c r="D51" i="2"/>
  <c r="D33" i="2"/>
  <c r="D18" i="2"/>
  <c r="D35" i="2" l="1"/>
  <c r="D66" i="2"/>
  <c r="D80" i="2" s="1"/>
  <c r="D28" i="22"/>
  <c r="D73" i="22" l="1"/>
  <c r="D74" i="22" s="1"/>
  <c r="D36" i="22"/>
  <c r="D47" i="22"/>
  <c r="D56" i="22" s="1"/>
</calcChain>
</file>

<file path=xl/sharedStrings.xml><?xml version="1.0" encoding="utf-8"?>
<sst xmlns="http://schemas.openxmlformats.org/spreadsheetml/2006/main" count="441" uniqueCount="258">
  <si>
    <t>MAGYAR TELEKOM</t>
  </si>
  <si>
    <t>March 31</t>
  </si>
  <si>
    <t>June 30</t>
  </si>
  <si>
    <t>Sept 30</t>
  </si>
  <si>
    <t>Dec 31</t>
  </si>
  <si>
    <t>(HUF million)</t>
  </si>
  <si>
    <t>Data</t>
  </si>
  <si>
    <t>TV</t>
  </si>
  <si>
    <t>Non-voice</t>
  </si>
  <si>
    <t>Total revenues</t>
  </si>
  <si>
    <t>Net financial result</t>
  </si>
  <si>
    <t>Profit for the period</t>
  </si>
  <si>
    <t>Non-controlling interests</t>
  </si>
  <si>
    <t>EBITDA</t>
  </si>
  <si>
    <t xml:space="preserve">MAGYAR TELEKOM </t>
  </si>
  <si>
    <t>Consolidated Balance Sheets - IFRS</t>
  </si>
  <si>
    <t>ASSETS</t>
  </si>
  <si>
    <t>Current assets</t>
  </si>
  <si>
    <t>Cash and cash equivalents</t>
  </si>
  <si>
    <t>Inventories</t>
  </si>
  <si>
    <t>Total current assets</t>
  </si>
  <si>
    <t>Non current assets</t>
  </si>
  <si>
    <t>Investments in associates and joint ventures</t>
  </si>
  <si>
    <t>Deferred tax assets</t>
  </si>
  <si>
    <t>Total non current assets</t>
  </si>
  <si>
    <t>Total assets</t>
  </si>
  <si>
    <t>LIABILITIES AND EQUITY</t>
  </si>
  <si>
    <t>Current liabilities</t>
  </si>
  <si>
    <t>Financial liabilities to related parties</t>
  </si>
  <si>
    <t>Other financial liabilities</t>
  </si>
  <si>
    <t>Trade payables</t>
  </si>
  <si>
    <t>Current income tax payable</t>
  </si>
  <si>
    <t xml:space="preserve">Provisions </t>
  </si>
  <si>
    <t>Other current liabilities</t>
  </si>
  <si>
    <t>Total current liabilities</t>
  </si>
  <si>
    <t>Non current liabilities</t>
  </si>
  <si>
    <t>Deferred tax liabilities</t>
  </si>
  <si>
    <t>Provisions</t>
  </si>
  <si>
    <t>Other non current liabilities</t>
  </si>
  <si>
    <t>Total non current liabilities</t>
  </si>
  <si>
    <t>Total liabilities</t>
  </si>
  <si>
    <t>EQUITY</t>
  </si>
  <si>
    <t>Equity of the owners of the parent</t>
  </si>
  <si>
    <t>Common stock</t>
  </si>
  <si>
    <t>Retained earnings</t>
  </si>
  <si>
    <t>Accumulated other comprehensive income</t>
  </si>
  <si>
    <t>Total Equity of the owners of the parent</t>
  </si>
  <si>
    <t>Total equity</t>
  </si>
  <si>
    <t>Total liabilities and equity</t>
  </si>
  <si>
    <t>Consolidated Cashflow Statements - IFRS, YTD</t>
  </si>
  <si>
    <t>Cashflows from operating activities</t>
  </si>
  <si>
    <t>Income tax expense</t>
  </si>
  <si>
    <t>Interest and other financial charges paid (incl. dividend received)</t>
  </si>
  <si>
    <t>Interest received</t>
  </si>
  <si>
    <t>Net cash generated from operating activities</t>
  </si>
  <si>
    <t>Cashflows from investing activities</t>
  </si>
  <si>
    <t>Cash acquired through business combinations</t>
  </si>
  <si>
    <t>Proceeds from disposal of property, plant and equipment (PPE) and intangible assets</t>
  </si>
  <si>
    <t>Cashflows from financing activities</t>
  </si>
  <si>
    <t>Net cash used in financing activities</t>
  </si>
  <si>
    <t>Change in cash and cash equivalents</t>
  </si>
  <si>
    <t>Cash and cash equivalents, beginning of period</t>
  </si>
  <si>
    <t>Cash and cash equivalents, end of period</t>
  </si>
  <si>
    <t>Business Segments</t>
  </si>
  <si>
    <t>Total mobile revenues</t>
  </si>
  <si>
    <t>Total fixed line revenues</t>
  </si>
  <si>
    <t>SI/IT revenues</t>
  </si>
  <si>
    <t>Fixed line operations</t>
  </si>
  <si>
    <t>Data products</t>
  </si>
  <si>
    <t xml:space="preserve">  Number of retail DSL customers</t>
  </si>
  <si>
    <t xml:space="preserve">  Number of cable broadband customers</t>
  </si>
  <si>
    <t xml:space="preserve">  Number of fiber optic connections</t>
  </si>
  <si>
    <t>Total retail broadband customers</t>
  </si>
  <si>
    <t>Blended broadband ARPU (HUF)</t>
  </si>
  <si>
    <t>Number of wholesale DSL access</t>
  </si>
  <si>
    <t>TV services</t>
  </si>
  <si>
    <t xml:space="preserve">  Number of cable TV customers</t>
  </si>
  <si>
    <t xml:space="preserve">  Number of satellite TV customers</t>
  </si>
  <si>
    <t xml:space="preserve">  Number of IPTV customers</t>
  </si>
  <si>
    <t>Total TV customers</t>
  </si>
  <si>
    <t>Blended TV ARPU (HUF)</t>
  </si>
  <si>
    <t>Mobile operations</t>
  </si>
  <si>
    <t>Postpaid share in the RPC base</t>
  </si>
  <si>
    <t>ARPU (HUF)</t>
  </si>
  <si>
    <t>Postpaid</t>
  </si>
  <si>
    <t>Prepaid</t>
  </si>
  <si>
    <t>Overall churn rate</t>
  </si>
  <si>
    <t>Ratio of non-voice revenues in ARPU</t>
  </si>
  <si>
    <t>Voice services</t>
  </si>
  <si>
    <t>MOU</t>
  </si>
  <si>
    <t>Data and TV services</t>
  </si>
  <si>
    <t>Number of IPTV customers</t>
  </si>
  <si>
    <t>Change in assets carried as working capital</t>
  </si>
  <si>
    <t>Change in liabilities carried as working capital</t>
  </si>
  <si>
    <t xml:space="preserve">Other current financial assets </t>
  </si>
  <si>
    <t>Current income tax receivable</t>
  </si>
  <si>
    <t>Property, plant and equipment - net</t>
  </si>
  <si>
    <t>Treasury stock</t>
  </si>
  <si>
    <t>Q1</t>
  </si>
  <si>
    <t>Q2</t>
  </si>
  <si>
    <t>Q3</t>
  </si>
  <si>
    <t>Q4</t>
  </si>
  <si>
    <t>(HUF million) Unaudited, Quarterly</t>
  </si>
  <si>
    <t>Utility tax</t>
  </si>
  <si>
    <t>Telecom tax</t>
  </si>
  <si>
    <t>Direct cost</t>
  </si>
  <si>
    <t>Other operating expenses (net)</t>
  </si>
  <si>
    <t>Blended MOU (outgoing)</t>
  </si>
  <si>
    <t>Number of mobile broadband subscriptions</t>
  </si>
  <si>
    <t>Mar 31</t>
  </si>
  <si>
    <t>Voice</t>
  </si>
  <si>
    <t xml:space="preserve">Other </t>
  </si>
  <si>
    <t>Other</t>
  </si>
  <si>
    <t>Payments for interests in associates and joint ventures</t>
  </si>
  <si>
    <t>Consolidated Income Statements - IFRS, Quarterly</t>
  </si>
  <si>
    <t>Revenues</t>
  </si>
  <si>
    <t>Voice - retail</t>
  </si>
  <si>
    <t>SMS</t>
  </si>
  <si>
    <t xml:space="preserve">Equipment </t>
  </si>
  <si>
    <t>Other mobile revenues</t>
  </si>
  <si>
    <t>Equipment</t>
  </si>
  <si>
    <t>Other fixed line revenues</t>
  </si>
  <si>
    <t>System Integration/Information Technology revenues</t>
  </si>
  <si>
    <t>Interconnect costs</t>
  </si>
  <si>
    <t>Bad debt expense</t>
  </si>
  <si>
    <t>Other direct costs</t>
  </si>
  <si>
    <t>Direct costs</t>
  </si>
  <si>
    <t>Employee-related expenses</t>
  </si>
  <si>
    <t>Depreciation and amortization</t>
  </si>
  <si>
    <t xml:space="preserve">Other operating expenses </t>
  </si>
  <si>
    <t>Total operating expenses</t>
  </si>
  <si>
    <t>Other operating income</t>
  </si>
  <si>
    <t>Operating  profit</t>
  </si>
  <si>
    <t>Profit before income tax</t>
  </si>
  <si>
    <t>Income tax</t>
  </si>
  <si>
    <t>Owners of the parent (Net income)</t>
  </si>
  <si>
    <t>Blended ARPU (HUF)</t>
  </si>
  <si>
    <t xml:space="preserve">Total outgoing traffic (thousand minutes) </t>
  </si>
  <si>
    <t>Voice - wholesale</t>
  </si>
  <si>
    <t>Wholesale (voice, broadband, data)</t>
  </si>
  <si>
    <t>Mobile revenues</t>
  </si>
  <si>
    <t>Fixed line revenues</t>
  </si>
  <si>
    <t xml:space="preserve">Intangible Assets </t>
  </si>
  <si>
    <t>Repurchase of treasury shares</t>
  </si>
  <si>
    <t>MT HUNGARY</t>
  </si>
  <si>
    <t>Gross profit</t>
  </si>
  <si>
    <t>Profit attributable to:</t>
  </si>
  <si>
    <t xml:space="preserve">Owners of the parent </t>
  </si>
  <si>
    <t>Consolidated Statements of Comprehensive Income</t>
  </si>
  <si>
    <t>(HUF million, except per share amounts)</t>
  </si>
  <si>
    <t>Total comprehensive income attributable to:</t>
  </si>
  <si>
    <t>Basic earnings per share (HUF)</t>
  </si>
  <si>
    <t>Capital reserves</t>
  </si>
  <si>
    <t>Net cash (used in) / generated from investing activities</t>
  </si>
  <si>
    <t>Average FX rates for the period</t>
  </si>
  <si>
    <t>HUF/MKD</t>
  </si>
  <si>
    <t>SI/IT service related costs</t>
  </si>
  <si>
    <t>Share of associates' and joint ventures' results</t>
  </si>
  <si>
    <t>Voice -retail</t>
  </si>
  <si>
    <t>Broadband - retail</t>
  </si>
  <si>
    <t>Change in provisions</t>
  </si>
  <si>
    <t>Assets held for sale</t>
  </si>
  <si>
    <t>Goodwill</t>
  </si>
  <si>
    <t>Share of associates’ and joint ventures’ result</t>
  </si>
  <si>
    <t>Voice retail</t>
  </si>
  <si>
    <t>Other non current assets</t>
  </si>
  <si>
    <t xml:space="preserve">Summary of key operating statistics </t>
  </si>
  <si>
    <t>EBITDA margin</t>
  </si>
  <si>
    <t>Other non current financial assets</t>
  </si>
  <si>
    <t>Lease liabilities</t>
  </si>
  <si>
    <t>Right-of-use assets</t>
  </si>
  <si>
    <t>NORTH MACEDONIA</t>
  </si>
  <si>
    <t>Q1 2020</t>
  </si>
  <si>
    <t>M2M</t>
  </si>
  <si>
    <t>Number of SIMs</t>
  </si>
  <si>
    <t>EBITDA after lease</t>
  </si>
  <si>
    <t>Q2 2020</t>
  </si>
  <si>
    <t>Q3 2020</t>
  </si>
  <si>
    <t>n.a</t>
  </si>
  <si>
    <r>
      <rPr>
        <vertAlign val="superscript"/>
        <sz val="10"/>
        <rFont val="TeleNeo Office"/>
        <family val="2"/>
        <charset val="238"/>
      </rPr>
      <t xml:space="preserve">(1) </t>
    </r>
    <r>
      <rPr>
        <sz val="10"/>
        <rFont val="TeleNeo Office"/>
        <family val="2"/>
        <charset val="238"/>
      </rPr>
      <t>Data is based on NMIAH reports</t>
    </r>
  </si>
  <si>
    <r>
      <rPr>
        <vertAlign val="superscript"/>
        <sz val="10"/>
        <rFont val="TeleNeo Office"/>
        <family val="2"/>
        <charset val="238"/>
      </rPr>
      <t>(2)</t>
    </r>
    <r>
      <rPr>
        <sz val="10"/>
        <rFont val="TeleNeo Office"/>
        <family val="2"/>
        <charset val="238"/>
      </rPr>
      <t xml:space="preserve"> Data published by Macedonian Agency for Electronic Communications (AEC)</t>
    </r>
  </si>
  <si>
    <r>
      <rPr>
        <vertAlign val="superscript"/>
        <sz val="10"/>
        <rFont val="TeleNeo Office"/>
        <family val="2"/>
        <charset val="238"/>
      </rPr>
      <t>(3)</t>
    </r>
    <r>
      <rPr>
        <sz val="10"/>
        <rFont val="TeleNeo Office"/>
        <family val="2"/>
        <charset val="238"/>
      </rPr>
      <t xml:space="preserve"> Based on active RPC</t>
    </r>
  </si>
  <si>
    <r>
      <rPr>
        <sz val="10"/>
        <rFont val="TeleNeo Office"/>
        <family val="2"/>
        <charset val="238"/>
      </rPr>
      <t>Total voice customers</t>
    </r>
    <r>
      <rPr>
        <vertAlign val="superscript"/>
        <sz val="10"/>
        <rFont val="TeleNeo Office"/>
        <family val="2"/>
        <charset val="238"/>
      </rPr>
      <t xml:space="preserve"> </t>
    </r>
  </si>
  <si>
    <r>
      <t xml:space="preserve">Blended retail broadband market share </t>
    </r>
    <r>
      <rPr>
        <vertAlign val="superscript"/>
        <sz val="10"/>
        <rFont val="TeleNeo Office"/>
        <family val="2"/>
        <charset val="238"/>
      </rPr>
      <t>(1)</t>
    </r>
  </si>
  <si>
    <r>
      <t xml:space="preserve">Blended TV market share </t>
    </r>
    <r>
      <rPr>
        <vertAlign val="superscript"/>
        <sz val="10"/>
        <rFont val="TeleNeo Office"/>
        <family val="2"/>
        <charset val="238"/>
      </rPr>
      <t>(1)</t>
    </r>
  </si>
  <si>
    <r>
      <t xml:space="preserve">Mobile penetration </t>
    </r>
    <r>
      <rPr>
        <vertAlign val="superscript"/>
        <sz val="10"/>
        <rFont val="TeleNeo Office"/>
        <family val="2"/>
        <charset val="238"/>
      </rPr>
      <t>(2)</t>
    </r>
  </si>
  <si>
    <t>Q4 2020</t>
  </si>
  <si>
    <t>Contract liabilities</t>
  </si>
  <si>
    <t>Contract liabilites</t>
  </si>
  <si>
    <t>Proceeds from bonds</t>
  </si>
  <si>
    <t>Other assets</t>
  </si>
  <si>
    <t>Contract assets</t>
  </si>
  <si>
    <t>Trade receivables over one year</t>
  </si>
  <si>
    <t>Trade receivables</t>
  </si>
  <si>
    <t>Income tax paid</t>
  </si>
  <si>
    <t>Other non-cash items</t>
  </si>
  <si>
    <t>Payments for / Proceeds from other financial assets - net</t>
  </si>
  <si>
    <t>Proceeds from disposal of subsidiaries and business units</t>
  </si>
  <si>
    <t>Dividends paid to Owners of the parent and Non-controlling interest</t>
  </si>
  <si>
    <t>Exchange differences on cash and cash equivalents</t>
  </si>
  <si>
    <r>
      <t xml:space="preserve">Market share based on SIMs generating voice traffic </t>
    </r>
    <r>
      <rPr>
        <vertAlign val="superscript"/>
        <sz val="10"/>
        <rFont val="TeleNeo Office"/>
        <family val="2"/>
        <charset val="238"/>
      </rPr>
      <t>(1)</t>
    </r>
  </si>
  <si>
    <r>
      <t xml:space="preserve">Market share based on SIMs generating data traffic </t>
    </r>
    <r>
      <rPr>
        <vertAlign val="superscript"/>
        <sz val="10"/>
        <rFont val="TeleNeo Office"/>
        <family val="2"/>
        <charset val="238"/>
      </rPr>
      <t>(1)</t>
    </r>
  </si>
  <si>
    <t>Reconciliation of Net debt and Net debt ratio</t>
  </si>
  <si>
    <t>Financial liabilities to related parties (current)</t>
  </si>
  <si>
    <t>Lease libilities (current)</t>
  </si>
  <si>
    <t>Other financial liabilities (current)</t>
  </si>
  <si>
    <t>Financial liabilities to related parties (non-current)</t>
  </si>
  <si>
    <t>Lease libilities (non-current)</t>
  </si>
  <si>
    <t>Other financial liabilities (non-current)</t>
  </si>
  <si>
    <t>Less: Cash and cash equivalents</t>
  </si>
  <si>
    <t>Less: Other current financial assets</t>
  </si>
  <si>
    <t>Net debt</t>
  </si>
  <si>
    <t xml:space="preserve">Reconciliation of free cash flow </t>
  </si>
  <si>
    <t>Net cash used in investing activities</t>
  </si>
  <si>
    <t xml:space="preserve">Repayment of lease and other financial liabilities </t>
  </si>
  <si>
    <t>Free cash flow</t>
  </si>
  <si>
    <t>IFRS 16 related D&amp;A</t>
  </si>
  <si>
    <t>IFRS 16 related Interest</t>
  </si>
  <si>
    <t xml:space="preserve">   Interest income  </t>
  </si>
  <si>
    <t xml:space="preserve">   Interest expense  </t>
  </si>
  <si>
    <t xml:space="preserve">   Other finance expense - net  </t>
  </si>
  <si>
    <t xml:space="preserve">Exchange differences on translating foreign operations  </t>
  </si>
  <si>
    <t xml:space="preserve">Revaluation of financial assets at FV OCI  </t>
  </si>
  <si>
    <t xml:space="preserve">Other comprehensive income for the year, net of tax </t>
  </si>
  <si>
    <t xml:space="preserve">Total comprehensive income for the year  </t>
  </si>
  <si>
    <t>Proceeds from loans and other borrowings -net</t>
  </si>
  <si>
    <t>Repayment of loans and other borrowings -net</t>
  </si>
  <si>
    <t>Payments for property plant and equipment (PPE) and intangible assets</t>
  </si>
  <si>
    <t>Payments for subsidiaries and business units</t>
  </si>
  <si>
    <t>Segment Capex AL excluding spectrum licences</t>
  </si>
  <si>
    <t>Payments for PPE and intangible assets</t>
  </si>
  <si>
    <t>Spectrum Payments</t>
  </si>
  <si>
    <t>Payments for PPE and intangible assets excl. spectrum payments</t>
  </si>
  <si>
    <t>+/- Cash adjustements</t>
  </si>
  <si>
    <t>Capex AL excl. Spectrum</t>
  </si>
  <si>
    <t>ROU Capex</t>
  </si>
  <si>
    <t>Spectrum capex</t>
  </si>
  <si>
    <t>Capex</t>
  </si>
  <si>
    <t>Telekom-Hungary</t>
  </si>
  <si>
    <t>North Macedonia</t>
  </si>
  <si>
    <t>Group</t>
  </si>
  <si>
    <t>Net debt-to-EBITDA</t>
  </si>
  <si>
    <t>Trailing 12-month EBITDA</t>
  </si>
  <si>
    <t>Q1 2021</t>
  </si>
  <si>
    <t>Repayment of lease and other financial liabilities</t>
  </si>
  <si>
    <t>(Payments for) / Proceeds from other financial assets - net</t>
  </si>
  <si>
    <t>Free cash flow = Net cash generated from operating activities + Net cash used in investing activities + Repayment of lease and other financial liabilities - (Payments for) / Proceeds from other financial assets - net</t>
  </si>
  <si>
    <t>Broadband retail</t>
  </si>
  <si>
    <t>Q2 2021</t>
  </si>
  <si>
    <t>Q3 2021</t>
  </si>
  <si>
    <t>Q4 2021</t>
  </si>
  <si>
    <r>
      <t xml:space="preserve">Market share of Makedonski Telekom  </t>
    </r>
    <r>
      <rPr>
        <vertAlign val="superscript"/>
        <sz val="10"/>
        <rFont val="TeleNeo Office"/>
        <family val="2"/>
        <charset val="238"/>
      </rPr>
      <t>(2) (3)</t>
    </r>
  </si>
  <si>
    <t>n.a.</t>
  </si>
  <si>
    <t>Liabilities held for sale</t>
  </si>
  <si>
    <t>Q1 2022</t>
  </si>
  <si>
    <t>Number of fixed retail broadband customers</t>
  </si>
  <si>
    <t>values were modified</t>
  </si>
  <si>
    <t>Corporate bonds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</si>
</sst>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41" formatCode="_-* #,##0_-;\-* #,##0_-;_-* &quot;-&quot;_-;_-@_-"/>
    <numFmt numFmtId="43" formatCode="_-* #,##0.00_-;\-* #,##0.00_-;_-* &quot;-&quot;??_-;_-@_-"/>
    <numFmt numFmtId="164" formatCode="_-* #,##0.00\ _F_t_-;\-* #,##0.00\ _F_t_-;_-* &quot;-&quot;??\ _F_t_-;_-@_-"/>
    <numFmt numFmtId="165" formatCode="&quot;$&quot;#,##0.00_);[Red]\(&quot;$&quot;#,##0.0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#,##0\ ;\(#,##0\)"/>
    <numFmt numFmtId="170" formatCode="0.0%"/>
    <numFmt numFmtId="171" formatCode="0_)"/>
    <numFmt numFmtId="172" formatCode="#,##0;\(#,##0\)"/>
    <numFmt numFmtId="173" formatCode="_(* #,##0.0_);_(* \(#,##0.00\);_(* &quot;-&quot;??_);_(@_)"/>
    <numFmt numFmtId="174" formatCode="General_)"/>
    <numFmt numFmtId="175" formatCode="0.000"/>
    <numFmt numFmtId="176" formatCode="&quot;fl&quot;#,##0_);\(&quot;fl&quot;#,##0\)"/>
    <numFmt numFmtId="177" formatCode="&quot;fl&quot;#,##0_);[Red]\(&quot;fl&quot;#,##0\)"/>
    <numFmt numFmtId="178" formatCode="&quot;fl&quot;#,##0.00_);\(&quot;fl&quot;#,##0.00\)"/>
    <numFmt numFmtId="179" formatCode="0.00_)"/>
    <numFmt numFmtId="180" formatCode="\60\4\7\:"/>
    <numFmt numFmtId="181" formatCode="&quot;fl&quot;#,##0.00_);[Red]\(&quot;fl&quot;#,##0.00\)"/>
    <numFmt numFmtId="182" formatCode="_(&quot;fl&quot;* #,##0_);_(&quot;fl&quot;* \(#,##0\);_(&quot;fl&quot;* &quot;-&quot;_);_(@_)"/>
    <numFmt numFmtId="183" formatCode="yyyy\-mm\-dd"/>
    <numFmt numFmtId="184" formatCode="_-* #,##0\ _F_t_-;\-* #,##0\ _F_t_-;_-* &quot;-&quot;??\ _F_t_-;_-@_-"/>
    <numFmt numFmtId="185" formatCode="_-* #,##0.00\ _F_t_-;\-* #,##0.00\ _F_t_-;_-* \-??\ _F_t_-;_-@_-"/>
    <numFmt numFmtId="186" formatCode="0.0"/>
    <numFmt numFmtId="187" formatCode="0.00;[Red]0.00"/>
    <numFmt numFmtId="188" formatCode="00000000"/>
    <numFmt numFmtId="189" formatCode="#,##0.0_);[Red]\(#,##0.0\)"/>
    <numFmt numFmtId="190" formatCode="_-* #,##0.00\ [$€-1]_-;\-* #,##0.00\ [$€-1]_-;_-* &quot;-&quot;??\ [$€-1]_-"/>
    <numFmt numFmtId="191" formatCode="####"/>
    <numFmt numFmtId="192" formatCode="mm/dd/yy"/>
    <numFmt numFmtId="193" formatCode="#,##0\ &quot;DM&quot;;[Red]\-#,##0\ &quot;DM&quot;"/>
    <numFmt numFmtId="194" formatCode="#,##0.00\ &quot;DM&quot;;[Red]\-#,##0.00\ &quot;DM&quot;"/>
    <numFmt numFmtId="195" formatCode="_-* #,##0.00\ _€_-;\-* #,##0.00\ _€_-;_-* &quot;-&quot;??\ _€_-;_-@_-"/>
    <numFmt numFmtId="196" formatCode="_-* #,##0.00\ _д_е_н_._-;\-* #,##0.00\ _д_е_н_._-;_-* &quot;-&quot;??\ _д_е_н_._-;_-@_-"/>
    <numFmt numFmtId="197" formatCode="#,##0.00\ ;\(#,##0.00\)"/>
    <numFmt numFmtId="198" formatCode="mm\/dd\/yy"/>
  </numFmts>
  <fonts count="149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Times New Roman CE"/>
    </font>
    <font>
      <sz val="10"/>
      <name val="Helv"/>
      <charset val="238"/>
    </font>
    <font>
      <sz val="9"/>
      <name val="Times New Roman"/>
      <family val="1"/>
    </font>
    <font>
      <sz val="10"/>
      <color indexed="8"/>
      <name val="Arial"/>
      <family val="2"/>
    </font>
    <font>
      <sz val="10"/>
      <name val="MS Sans Serif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238"/>
    </font>
    <font>
      <b/>
      <i/>
      <sz val="16"/>
      <name val="Helv"/>
    </font>
    <font>
      <sz val="10"/>
      <name val="Arial CE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</font>
    <font>
      <b/>
      <sz val="16"/>
      <color indexed="23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  <charset val="238"/>
    </font>
    <font>
      <sz val="10"/>
      <name val="Arial CE"/>
    </font>
    <font>
      <b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9"/>
      <name val="Times New Roman"/>
      <family val="1"/>
      <charset val="238"/>
    </font>
    <font>
      <sz val="11"/>
      <color indexed="52"/>
      <name val="Calibri"/>
      <family val="2"/>
      <charset val="238"/>
    </font>
    <font>
      <b/>
      <i/>
      <sz val="16"/>
      <name val="Arial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sz val="11"/>
      <color indexed="48"/>
      <name val="Calibri"/>
      <family val="2"/>
    </font>
    <font>
      <sz val="11"/>
      <color indexed="14"/>
      <name val="Calibri"/>
      <family val="2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0"/>
      <name val="Arial"/>
      <family val="2"/>
      <charset val="204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0"/>
      <color indexed="12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Helv"/>
    </font>
    <font>
      <b/>
      <i/>
      <sz val="16"/>
      <name val="Helv"/>
      <charset val="238"/>
    </font>
    <font>
      <sz val="10"/>
      <name val="Times New Roman CE"/>
      <charset val="238"/>
    </font>
    <font>
      <sz val="8"/>
      <name val="Arial CE"/>
      <charset val="238"/>
    </font>
    <font>
      <sz val="10"/>
      <color indexed="64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  <charset val="238"/>
    </font>
    <font>
      <sz val="12"/>
      <name val="DTMLetterRegular"/>
    </font>
    <font>
      <sz val="8"/>
      <name val="Antique Olive"/>
      <family val="2"/>
    </font>
    <font>
      <sz val="8"/>
      <name val="Geneva"/>
    </font>
    <font>
      <sz val="8"/>
      <color indexed="9"/>
      <name val="Calibri"/>
      <family val="2"/>
      <charset val="238"/>
    </font>
    <font>
      <sz val="8"/>
      <color indexed="32"/>
      <name val="Calibri"/>
      <family val="2"/>
      <charset val="238"/>
    </font>
    <font>
      <u/>
      <sz val="7.5"/>
      <color indexed="36"/>
      <name val="Arial"/>
      <family val="2"/>
      <charset val="238"/>
    </font>
    <font>
      <b/>
      <sz val="8"/>
      <color indexed="52"/>
      <name val="Calibri"/>
      <family val="2"/>
      <charset val="238"/>
    </font>
    <font>
      <sz val="8"/>
      <name val="Times New Roman"/>
      <family val="1"/>
      <charset val="238"/>
    </font>
    <font>
      <b/>
      <sz val="8"/>
      <color indexed="9"/>
      <name val="Calibri"/>
      <family val="2"/>
      <charset val="238"/>
    </font>
    <font>
      <sz val="10"/>
      <name val="MS Serif"/>
      <family val="1"/>
      <charset val="238"/>
    </font>
    <font>
      <sz val="10"/>
      <color indexed="16"/>
      <name val="MS Serif"/>
      <family val="1"/>
      <charset val="238"/>
    </font>
    <font>
      <i/>
      <sz val="8"/>
      <color indexed="23"/>
      <name val="Calibri"/>
      <family val="2"/>
      <charset val="238"/>
    </font>
    <font>
      <sz val="8"/>
      <color indexed="17"/>
      <name val="Calibri"/>
      <family val="2"/>
      <charset val="238"/>
    </font>
    <font>
      <b/>
      <sz val="11"/>
      <name val="Arial"/>
      <family val="2"/>
    </font>
    <font>
      <u/>
      <sz val="10"/>
      <color indexed="12"/>
      <name val="Arial"/>
      <family val="2"/>
      <charset val="238"/>
    </font>
    <font>
      <sz val="10"/>
      <name val="Verdana"/>
      <family val="2"/>
      <charset val="238"/>
    </font>
    <font>
      <sz val="8"/>
      <color indexed="60"/>
      <name val="Calibri"/>
      <family val="2"/>
      <charset val="238"/>
    </font>
    <font>
      <sz val="7"/>
      <name val="Small Fonts"/>
      <family val="2"/>
      <charset val="238"/>
    </font>
    <font>
      <b/>
      <sz val="10"/>
      <name val="Arial"/>
      <family val="2"/>
    </font>
    <font>
      <b/>
      <sz val="11"/>
      <color indexed="9"/>
      <name val="Arial"/>
      <family val="2"/>
    </font>
    <font>
      <i/>
      <sz val="10"/>
      <name val="MS Sans Serif"/>
      <family val="2"/>
      <charset val="238"/>
    </font>
    <font>
      <sz val="8"/>
      <name val="Helv"/>
    </font>
    <font>
      <b/>
      <sz val="10"/>
      <color indexed="8"/>
      <name val="Arial CE"/>
      <charset val="238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22"/>
      <name val="Arial"/>
      <family val="2"/>
    </font>
    <font>
      <b/>
      <sz val="8"/>
      <color indexed="8"/>
      <name val="Helv"/>
    </font>
    <font>
      <sz val="8.5"/>
      <name val="Arial Narrow"/>
      <family val="2"/>
    </font>
    <font>
      <sz val="10"/>
      <name val="Courier"/>
      <family val="1"/>
      <charset val="238"/>
    </font>
    <font>
      <sz val="11"/>
      <color indexed="24"/>
      <name val="Calibri"/>
      <family val="2"/>
    </font>
    <font>
      <sz val="11"/>
      <color indexed="52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27"/>
      <name val="Calibri"/>
      <family val="2"/>
    </font>
    <font>
      <sz val="10"/>
      <name val="TeleNeo Office"/>
      <family val="2"/>
      <charset val="238"/>
    </font>
    <font>
      <b/>
      <sz val="10"/>
      <name val="TeleNeo Office"/>
      <family val="2"/>
      <charset val="238"/>
    </font>
    <font>
      <sz val="10"/>
      <color indexed="8"/>
      <name val="TeleNeo Office"/>
      <family val="2"/>
      <charset val="238"/>
    </font>
    <font>
      <b/>
      <sz val="10"/>
      <color indexed="8"/>
      <name val="TeleNeo Office"/>
      <family val="2"/>
      <charset val="238"/>
    </font>
    <font>
      <sz val="10"/>
      <color rgb="FFFF0000"/>
      <name val="TeleNeo Office"/>
      <family val="2"/>
      <charset val="238"/>
    </font>
    <font>
      <b/>
      <sz val="10"/>
      <color rgb="FFFF0000"/>
      <name val="TeleNeo Office"/>
      <family val="2"/>
      <charset val="238"/>
    </font>
    <font>
      <sz val="12"/>
      <color rgb="FFFF0000"/>
      <name val="TeleNeo Office"/>
      <family val="2"/>
      <charset val="238"/>
    </font>
    <font>
      <b/>
      <sz val="10"/>
      <color rgb="FFE20074"/>
      <name val="TeleNeo Office"/>
      <family val="2"/>
      <charset val="238"/>
    </font>
    <font>
      <sz val="9"/>
      <name val="TeleNeo Office"/>
      <family val="2"/>
      <charset val="238"/>
    </font>
    <font>
      <sz val="9"/>
      <color rgb="FFFF0000"/>
      <name val="TeleNeo Office"/>
      <family val="2"/>
      <charset val="238"/>
    </font>
    <font>
      <vertAlign val="superscript"/>
      <sz val="10"/>
      <color rgb="FFFF0000"/>
      <name val="TeleNeo Office"/>
      <family val="2"/>
      <charset val="238"/>
    </font>
    <font>
      <sz val="10"/>
      <color rgb="FFE20074"/>
      <name val="TeleNeo Office"/>
      <family val="2"/>
      <charset val="238"/>
    </font>
    <font>
      <vertAlign val="superscript"/>
      <sz val="10"/>
      <name val="TeleNeo Office"/>
      <family val="2"/>
      <charset val="238"/>
    </font>
    <font>
      <i/>
      <sz val="10"/>
      <name val="TeleNeo Office"/>
      <family val="2"/>
      <charset val="238"/>
    </font>
    <font>
      <b/>
      <i/>
      <sz val="10"/>
      <name val="TeleNeo Office"/>
      <family val="2"/>
      <charset val="238"/>
    </font>
    <font>
      <sz val="10"/>
      <color theme="1"/>
      <name val="TeleNeo Office"/>
      <family val="2"/>
      <charset val="238"/>
    </font>
    <font>
      <sz val="10"/>
      <color rgb="FFE20074"/>
      <name val="Arial"/>
      <family val="2"/>
      <charset val="238"/>
    </font>
    <font>
      <sz val="9.5"/>
      <color indexed="8"/>
      <name val="TeleNeo Office"/>
      <family val="2"/>
      <charset val="238"/>
    </font>
    <font>
      <sz val="9"/>
      <color theme="3" tint="0.39997558519241921"/>
      <name val="TeleNeo Office Thin"/>
      <family val="2"/>
      <charset val="238"/>
    </font>
    <font>
      <sz val="10"/>
      <color theme="4"/>
      <name val="TeleNeo Office"/>
      <family val="2"/>
      <charset val="238"/>
    </font>
  </fonts>
  <fills count="1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56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</patternFill>
    </fill>
    <fill>
      <patternFill patternType="solid">
        <fgColor indexed="41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24"/>
      </patternFill>
    </fill>
    <fill>
      <patternFill patternType="solid">
        <fgColor indexed="49"/>
        <bgColor indexed="40"/>
      </patternFill>
    </fill>
    <fill>
      <patternFill patternType="solid">
        <fgColor indexed="53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5"/>
        <bgColor indexed="2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2"/>
        <bgColor indexed="27"/>
      </patternFill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indexed="60"/>
      </patternFill>
    </fill>
    <fill>
      <patternFill patternType="solid">
        <fgColor indexed="45"/>
        <bgColor indexed="29"/>
      </patternFill>
    </fill>
    <fill>
      <patternFill patternType="solid">
        <fgColor indexed="12"/>
      </patternFill>
    </fill>
    <fill>
      <patternFill patternType="solid">
        <fgColor indexed="52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31"/>
        <bgColor indexed="41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  <bgColor indexed="22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37"/>
      </patternFill>
    </fill>
    <fill>
      <patternFill patternType="solid">
        <fgColor indexed="38"/>
      </patternFill>
    </fill>
    <fill>
      <patternFill patternType="solid">
        <fgColor indexed="39"/>
      </patternFill>
    </fill>
    <fill>
      <patternFill patternType="solid">
        <fgColor indexed="44"/>
        <bgColor indexed="31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28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35"/>
      </patternFill>
    </fill>
    <fill>
      <patternFill patternType="solid">
        <fgColor indexed="52"/>
        <bgColor indexed="51"/>
      </patternFill>
    </fill>
    <fill>
      <patternFill patternType="solid">
        <fgColor indexed="34"/>
      </patternFill>
    </fill>
    <fill>
      <patternFill patternType="solid">
        <fgColor indexed="48"/>
        <bgColor indexed="62"/>
      </patternFill>
    </fill>
    <fill>
      <patternFill patternType="solid">
        <fgColor indexed="32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36"/>
      </patternFill>
    </fill>
    <fill>
      <patternFill patternType="solid">
        <fgColor indexed="46"/>
        <bgColor indexed="45"/>
      </patternFill>
    </fill>
    <fill>
      <patternFill patternType="solid">
        <fgColor indexed="25"/>
      </patternFill>
    </fill>
    <fill>
      <patternFill patternType="solid">
        <fgColor indexed="42"/>
      </patternFill>
    </fill>
    <fill>
      <patternFill patternType="solid">
        <fgColor indexed="27"/>
        <bgColor indexed="44"/>
      </patternFill>
    </fill>
    <fill>
      <patternFill patternType="solid">
        <fgColor indexed="62"/>
        <bgColor indexed="56"/>
      </patternFill>
    </fill>
    <fill>
      <patternFill patternType="solid">
        <fgColor indexed="18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24"/>
      </patternFill>
    </fill>
    <fill>
      <patternFill patternType="solid">
        <fgColor indexed="50"/>
        <bgColor indexed="51"/>
      </patternFill>
    </fill>
    <fill>
      <patternFill patternType="solid">
        <fgColor indexed="35"/>
        <bgColor indexed="49"/>
      </patternFill>
    </fill>
    <fill>
      <patternFill patternType="solid">
        <fgColor indexed="15"/>
        <bgColor indexed="35"/>
      </patternFill>
    </fill>
    <fill>
      <patternFill patternType="solid">
        <fgColor indexed="23"/>
        <bgColor indexed="55"/>
      </patternFill>
    </fill>
    <fill>
      <patternFill patternType="solid">
        <fgColor indexed="62"/>
        <bgColor indexed="64"/>
      </patternFill>
    </fill>
  </fills>
  <borders count="97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rgb="FFE20074"/>
      </bottom>
      <diagonal/>
    </border>
    <border>
      <left/>
      <right/>
      <top/>
      <bottom style="medium">
        <color rgb="FFE20074"/>
      </bottom>
      <diagonal/>
    </border>
    <border>
      <left/>
      <right/>
      <top/>
      <bottom style="thin">
        <color auto="1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indexed="64"/>
      </bottom>
      <diagonal/>
    </border>
    <border>
      <left/>
      <right/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theme="0" tint="-4.9989318521683403E-2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rgb="FFE2007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27"/>
      </left>
      <right style="double">
        <color indexed="27"/>
      </right>
      <top style="double">
        <color indexed="27"/>
      </top>
      <bottom style="double">
        <color indexed="2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32"/>
      </bottom>
      <diagonal/>
    </border>
    <border>
      <left/>
      <right/>
      <top/>
      <bottom style="thick">
        <color indexed="37"/>
      </bottom>
      <diagonal/>
    </border>
    <border>
      <left/>
      <right/>
      <top/>
      <bottom style="medium">
        <color indexed="3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8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7"/>
      </left>
      <right style="thin">
        <color indexed="27"/>
      </right>
      <top style="thin">
        <color indexed="27"/>
      </top>
      <bottom style="thin">
        <color indexed="27"/>
      </bottom>
      <diagonal/>
    </border>
    <border>
      <left/>
      <right/>
      <top style="thin">
        <color indexed="32"/>
      </top>
      <bottom style="double">
        <color indexed="3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indexed="64"/>
      </top>
      <bottom/>
      <diagonal/>
    </border>
    <border>
      <left style="medium">
        <color theme="0" tint="-4.9989318521683403E-2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theme="0" tint="-4.9989318521683403E-2"/>
      </left>
      <right style="thin">
        <color indexed="64"/>
      </right>
      <top/>
      <bottom style="medium">
        <color rgb="FFE20074"/>
      </bottom>
      <diagonal/>
    </border>
    <border>
      <left style="medium">
        <color theme="0" tint="-4.9989318521683403E-2"/>
      </left>
      <right style="thin">
        <color indexed="64"/>
      </right>
      <top/>
      <bottom style="thin">
        <color rgb="FFE20074"/>
      </bottom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E20074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rgb="FFE20074"/>
      </bottom>
      <diagonal/>
    </border>
    <border>
      <left/>
      <right style="medium">
        <color theme="0" tint="-4.9989318521683403E-2"/>
      </right>
      <top style="thin">
        <color indexed="64"/>
      </top>
      <bottom/>
      <diagonal/>
    </border>
    <border>
      <left/>
      <right style="medium">
        <color theme="0" tint="-4.9989318521683403E-2"/>
      </right>
      <top/>
      <bottom style="thin">
        <color indexed="64"/>
      </bottom>
      <diagonal/>
    </border>
    <border>
      <left/>
      <right style="medium">
        <color theme="0" tint="-4.9989318521683403E-2"/>
      </right>
      <top/>
      <bottom style="double">
        <color indexed="64"/>
      </bottom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/>
      <top style="medium">
        <color theme="0" tint="-4.9989318521683403E-2"/>
      </top>
      <bottom/>
      <diagonal/>
    </border>
    <border>
      <left/>
      <right/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/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thin">
        <color theme="1"/>
      </left>
      <right/>
      <top style="thin">
        <color rgb="FFE20074"/>
      </top>
      <bottom/>
      <diagonal/>
    </border>
    <border>
      <left/>
      <right style="medium">
        <color theme="0" tint="-4.9989318521683403E-2"/>
      </right>
      <top/>
      <bottom style="thin">
        <color indexed="23"/>
      </bottom>
      <diagonal/>
    </border>
    <border>
      <left/>
      <right style="medium">
        <color theme="0" tint="-4.9989318521683403E-2"/>
      </right>
      <top/>
      <bottom style="medium">
        <color rgb="FFE20074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rgb="FFE20074"/>
      </top>
      <bottom/>
      <diagonal/>
    </border>
    <border>
      <left/>
      <right style="thin">
        <color theme="0" tint="-4.9989318521683403E-2"/>
      </right>
      <top style="thin">
        <color rgb="FFE20074"/>
      </top>
      <bottom/>
      <diagonal/>
    </border>
    <border>
      <left style="thin">
        <color theme="0" tint="-4.9989318521683403E-2"/>
      </left>
      <right/>
      <top style="thin">
        <color rgb="FFE20074"/>
      </top>
      <bottom style="thin">
        <color theme="0"/>
      </bottom>
      <diagonal/>
    </border>
    <border>
      <left/>
      <right/>
      <top style="thin">
        <color rgb="FFE20074"/>
      </top>
      <bottom style="thin">
        <color theme="0"/>
      </bottom>
      <diagonal/>
    </border>
    <border>
      <left/>
      <right style="thin">
        <color theme="0" tint="-4.9989318521683403E-2"/>
      </right>
      <top style="thin">
        <color rgb="FFE20074"/>
      </top>
      <bottom style="thin">
        <color theme="0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rgb="FFE2007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rgb="FFE20074"/>
      </bottom>
      <diagonal/>
    </border>
    <border>
      <left/>
      <right style="medium">
        <color theme="0" tint="-4.9989318521683403E-2"/>
      </right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rgb="FFE20074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thin">
        <color indexed="64"/>
      </right>
      <top style="thin">
        <color rgb="FFE20074"/>
      </top>
      <bottom/>
      <diagonal/>
    </border>
  </borders>
  <cellStyleXfs count="2282">
    <xf numFmtId="0" fontId="0" fillId="0" borderId="0"/>
    <xf numFmtId="0" fontId="10" fillId="0" borderId="0"/>
    <xf numFmtId="173" fontId="11" fillId="0" borderId="0" applyFill="0" applyBorder="0" applyAlignment="0"/>
    <xf numFmtId="174" fontId="11" fillId="0" borderId="0" applyFill="0" applyBorder="0" applyAlignment="0"/>
    <xf numFmtId="175" fontId="11" fillId="0" borderId="0" applyFill="0" applyBorder="0" applyAlignment="0"/>
    <xf numFmtId="176" fontId="11" fillId="0" borderId="0" applyFill="0" applyBorder="0" applyAlignment="0"/>
    <xf numFmtId="177" fontId="11" fillId="0" borderId="0" applyFill="0" applyBorder="0" applyAlignment="0"/>
    <xf numFmtId="173" fontId="11" fillId="0" borderId="0" applyFill="0" applyBorder="0" applyAlignment="0"/>
    <xf numFmtId="178" fontId="11" fillId="0" borderId="0" applyFill="0" applyBorder="0" applyAlignment="0"/>
    <xf numFmtId="174" fontId="11" fillId="0" borderId="0" applyFill="0" applyBorder="0" applyAlignment="0"/>
    <xf numFmtId="17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4" fontId="12" fillId="0" borderId="0" applyFill="0" applyBorder="0" applyAlignment="0"/>
    <xf numFmtId="38" fontId="13" fillId="0" borderId="1">
      <alignment vertical="center"/>
    </xf>
    <xf numFmtId="173" fontId="11" fillId="0" borderId="0" applyFill="0" applyBorder="0" applyAlignment="0"/>
    <xf numFmtId="174" fontId="11" fillId="0" borderId="0" applyFill="0" applyBorder="0" applyAlignment="0"/>
    <xf numFmtId="173" fontId="11" fillId="0" borderId="0" applyFill="0" applyBorder="0" applyAlignment="0"/>
    <xf numFmtId="178" fontId="11" fillId="0" borderId="0" applyFill="0" applyBorder="0" applyAlignment="0"/>
    <xf numFmtId="174" fontId="11" fillId="0" borderId="0" applyFill="0" applyBorder="0" applyAlignment="0"/>
    <xf numFmtId="38" fontId="14" fillId="2" borderId="0" applyNumberFormat="0" applyBorder="0" applyAlignment="0" applyProtection="0"/>
    <xf numFmtId="0" fontId="15" fillId="0" borderId="2" applyNumberFormat="0" applyAlignment="0" applyProtection="0">
      <alignment horizontal="left" vertical="center"/>
    </xf>
    <xf numFmtId="0" fontId="15" fillId="0" borderId="3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10" fontId="14" fillId="3" borderId="4" applyNumberFormat="0" applyBorder="0" applyAlignment="0" applyProtection="0"/>
    <xf numFmtId="173" fontId="11" fillId="0" borderId="0" applyFill="0" applyBorder="0" applyAlignment="0"/>
    <xf numFmtId="174" fontId="11" fillId="0" borderId="0" applyFill="0" applyBorder="0" applyAlignment="0"/>
    <xf numFmtId="173" fontId="11" fillId="0" borderId="0" applyFill="0" applyBorder="0" applyAlignment="0"/>
    <xf numFmtId="178" fontId="11" fillId="0" borderId="0" applyFill="0" applyBorder="0" applyAlignment="0"/>
    <xf numFmtId="174" fontId="11" fillId="0" borderId="0" applyFill="0" applyBorder="0" applyAlignment="0"/>
    <xf numFmtId="179" fontId="17" fillId="0" borderId="0"/>
    <xf numFmtId="0" fontId="5" fillId="0" borderId="0"/>
    <xf numFmtId="0" fontId="8" fillId="0" borderId="0"/>
    <xf numFmtId="0" fontId="6" fillId="0" borderId="0"/>
    <xf numFmtId="0" fontId="9" fillId="0" borderId="0"/>
    <xf numFmtId="0" fontId="5" fillId="0" borderId="0"/>
    <xf numFmtId="0" fontId="5" fillId="0" borderId="0"/>
    <xf numFmtId="0" fontId="5" fillId="0" borderId="0"/>
    <xf numFmtId="171" fontId="9" fillId="0" borderId="0"/>
    <xf numFmtId="0" fontId="5" fillId="0" borderId="0"/>
    <xf numFmtId="171" fontId="9" fillId="0" borderId="0"/>
    <xf numFmtId="177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0" fontId="7" fillId="0" borderId="0" applyFont="0" applyFill="0" applyBorder="0" applyAlignment="0" applyProtection="0"/>
    <xf numFmtId="173" fontId="11" fillId="0" borderId="0" applyFill="0" applyBorder="0" applyAlignment="0"/>
    <xf numFmtId="174" fontId="11" fillId="0" borderId="0" applyFill="0" applyBorder="0" applyAlignment="0"/>
    <xf numFmtId="173" fontId="11" fillId="0" borderId="0" applyFill="0" applyBorder="0" applyAlignment="0"/>
    <xf numFmtId="178" fontId="11" fillId="0" borderId="0" applyFill="0" applyBorder="0" applyAlignment="0"/>
    <xf numFmtId="174" fontId="11" fillId="0" borderId="0" applyFill="0" applyBorder="0" applyAlignment="0"/>
    <xf numFmtId="0" fontId="5" fillId="0" borderId="0"/>
    <xf numFmtId="9" fontId="7" fillId="0" borderId="0" applyFont="0" applyFill="0" applyBorder="0" applyAlignment="0" applyProtection="0"/>
    <xf numFmtId="49" fontId="12" fillId="0" borderId="0" applyFill="0" applyBorder="0" applyAlignment="0"/>
    <xf numFmtId="181" fontId="11" fillId="0" borderId="0" applyFill="0" applyBorder="0" applyAlignment="0"/>
    <xf numFmtId="182" fontId="11" fillId="0" borderId="0" applyFill="0" applyBorder="0" applyAlignment="0"/>
    <xf numFmtId="0" fontId="9" fillId="0" borderId="0"/>
    <xf numFmtId="0" fontId="7" fillId="0" borderId="0"/>
    <xf numFmtId="9" fontId="7" fillId="0" borderId="0" applyFill="0" applyBorder="0" applyAlignment="0" applyProtection="0"/>
    <xf numFmtId="0" fontId="18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1" borderId="0" applyNumberFormat="0" applyBorder="0" applyAlignment="0" applyProtection="0"/>
    <xf numFmtId="0" fontId="20" fillId="15" borderId="0" applyNumberFormat="0" applyBorder="0" applyAlignment="0" applyProtection="0"/>
    <xf numFmtId="0" fontId="20" fillId="13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14" borderId="0" applyNumberFormat="0" applyBorder="0" applyAlignment="0" applyProtection="0"/>
    <xf numFmtId="0" fontId="20" fillId="20" borderId="0" applyNumberFormat="0" applyBorder="0" applyAlignment="0" applyProtection="0"/>
    <xf numFmtId="0" fontId="20" fillId="17" borderId="0" applyNumberFormat="0" applyBorder="0" applyAlignment="0" applyProtection="0"/>
    <xf numFmtId="0" fontId="20" fillId="19" borderId="0" applyNumberFormat="0" applyBorder="0" applyAlignment="0" applyProtection="0"/>
    <xf numFmtId="0" fontId="20" fillId="12" borderId="0" applyNumberFormat="0" applyBorder="0" applyAlignment="0" applyProtection="0"/>
    <xf numFmtId="0" fontId="21" fillId="19" borderId="0" applyNumberFormat="0" applyBorder="0" applyAlignment="0" applyProtection="0"/>
    <xf numFmtId="0" fontId="21" fillId="14" borderId="0" applyNumberFormat="0" applyBorder="0" applyAlignment="0" applyProtection="0"/>
    <xf numFmtId="0" fontId="21" fillId="20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21" fillId="12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1" borderId="0" applyNumberFormat="0" applyBorder="0" applyAlignment="0" applyProtection="0"/>
    <xf numFmtId="0" fontId="21" fillId="24" borderId="0" applyNumberFormat="0" applyBorder="0" applyAlignment="0" applyProtection="0"/>
    <xf numFmtId="0" fontId="22" fillId="25" borderId="0" applyNumberFormat="0" applyBorder="0" applyAlignment="0" applyProtection="0"/>
    <xf numFmtId="0" fontId="23" fillId="15" borderId="20" applyNumberFormat="0" applyAlignment="0" applyProtection="0"/>
    <xf numFmtId="0" fontId="24" fillId="26" borderId="21" applyNumberFormat="0" applyAlignment="0" applyProtection="0"/>
    <xf numFmtId="0" fontId="25" fillId="0" borderId="0" applyNumberFormat="0" applyFill="0" applyBorder="0" applyAlignment="0" applyProtection="0"/>
    <xf numFmtId="43" fontId="7" fillId="0" borderId="0" applyFont="0" applyFill="0" applyBorder="0" applyAlignment="0" applyProtection="0"/>
    <xf numFmtId="0" fontId="26" fillId="27" borderId="0" applyNumberFormat="0" applyBorder="0" applyAlignment="0" applyProtection="0"/>
    <xf numFmtId="0" fontId="27" fillId="0" borderId="22" applyNumberFormat="0" applyFill="0" applyAlignment="0" applyProtection="0"/>
    <xf numFmtId="0" fontId="28" fillId="0" borderId="23" applyNumberFormat="0" applyFill="0" applyAlignment="0" applyProtection="0"/>
    <xf numFmtId="0" fontId="29" fillId="0" borderId="24" applyNumberFormat="0" applyFill="0" applyAlignment="0" applyProtection="0"/>
    <xf numFmtId="0" fontId="29" fillId="0" borderId="0" applyNumberFormat="0" applyFill="0" applyBorder="0" applyAlignment="0" applyProtection="0"/>
    <xf numFmtId="0" fontId="30" fillId="12" borderId="20" applyNumberFormat="0" applyAlignment="0" applyProtection="0"/>
    <xf numFmtId="0" fontId="31" fillId="0" borderId="26" applyNumberFormat="0" applyFill="0" applyAlignment="0" applyProtection="0"/>
    <xf numFmtId="0" fontId="32" fillId="18" borderId="0" applyNumberFormat="0" applyBorder="0" applyAlignment="0" applyProtection="0"/>
    <xf numFmtId="0" fontId="45" fillId="0" borderId="0"/>
    <xf numFmtId="0" fontId="7" fillId="11" borderId="20" applyNumberFormat="0" applyFont="0" applyAlignment="0" applyProtection="0"/>
    <xf numFmtId="0" fontId="33" fillId="15" borderId="25" applyNumberFormat="0" applyAlignment="0" applyProtection="0"/>
    <xf numFmtId="4" fontId="12" fillId="28" borderId="25" applyNumberFormat="0" applyProtection="0">
      <alignment vertical="center"/>
    </xf>
    <xf numFmtId="4" fontId="34" fillId="28" borderId="25" applyNumberFormat="0" applyProtection="0">
      <alignment vertical="center"/>
    </xf>
    <xf numFmtId="4" fontId="12" fillId="28" borderId="25" applyNumberFormat="0" applyProtection="0">
      <alignment horizontal="left" vertical="center" indent="1"/>
    </xf>
    <xf numFmtId="4" fontId="12" fillId="28" borderId="25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4" fontId="12" fillId="30" borderId="25" applyNumberFormat="0" applyProtection="0">
      <alignment horizontal="right" vertical="center"/>
    </xf>
    <xf numFmtId="4" fontId="12" fillId="31" borderId="25" applyNumberFormat="0" applyProtection="0">
      <alignment horizontal="right" vertical="center"/>
    </xf>
    <xf numFmtId="4" fontId="12" fillId="32" borderId="25" applyNumberFormat="0" applyProtection="0">
      <alignment horizontal="right" vertical="center"/>
    </xf>
    <xf numFmtId="4" fontId="12" fillId="33" borderId="25" applyNumberFormat="0" applyProtection="0">
      <alignment horizontal="right" vertical="center"/>
    </xf>
    <xf numFmtId="4" fontId="12" fillId="34" borderId="25" applyNumberFormat="0" applyProtection="0">
      <alignment horizontal="right" vertical="center"/>
    </xf>
    <xf numFmtId="4" fontId="12" fillId="35" borderId="25" applyNumberFormat="0" applyProtection="0">
      <alignment horizontal="right" vertical="center"/>
    </xf>
    <xf numFmtId="4" fontId="12" fillId="36" borderId="25" applyNumberFormat="0" applyProtection="0">
      <alignment horizontal="right" vertical="center"/>
    </xf>
    <xf numFmtId="4" fontId="12" fillId="37" borderId="25" applyNumberFormat="0" applyProtection="0">
      <alignment horizontal="right" vertical="center"/>
    </xf>
    <xf numFmtId="4" fontId="12" fillId="38" borderId="25" applyNumberFormat="0" applyProtection="0">
      <alignment horizontal="right" vertical="center"/>
    </xf>
    <xf numFmtId="4" fontId="35" fillId="39" borderId="25" applyNumberFormat="0" applyProtection="0">
      <alignment horizontal="left" vertical="center" indent="1"/>
    </xf>
    <xf numFmtId="4" fontId="12" fillId="40" borderId="27" applyNumberFormat="0" applyProtection="0">
      <alignment horizontal="left" vertical="center" indent="1"/>
    </xf>
    <xf numFmtId="4" fontId="36" fillId="41" borderId="0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4" fontId="37" fillId="40" borderId="25" applyNumberFormat="0" applyProtection="0">
      <alignment horizontal="left" vertical="center" indent="1"/>
    </xf>
    <xf numFmtId="4" fontId="37" fillId="42" borderId="25" applyNumberFormat="0" applyProtection="0">
      <alignment horizontal="left" vertical="center" indent="1"/>
    </xf>
    <xf numFmtId="0" fontId="7" fillId="42" borderId="25" applyNumberFormat="0" applyProtection="0">
      <alignment horizontal="left" vertical="center" indent="1"/>
    </xf>
    <xf numFmtId="0" fontId="7" fillId="42" borderId="25" applyNumberFormat="0" applyProtection="0">
      <alignment horizontal="left" vertical="center" indent="1"/>
    </xf>
    <xf numFmtId="0" fontId="7" fillId="43" borderId="25" applyNumberFormat="0" applyProtection="0">
      <alignment horizontal="left" vertical="center" indent="1"/>
    </xf>
    <xf numFmtId="0" fontId="7" fillId="43" borderId="25" applyNumberFormat="0" applyProtection="0">
      <alignment horizontal="left" vertical="center" indent="1"/>
    </xf>
    <xf numFmtId="0" fontId="7" fillId="2" borderId="25" applyNumberFormat="0" applyProtection="0">
      <alignment horizontal="left" vertical="center" indent="1"/>
    </xf>
    <xf numFmtId="0" fontId="7" fillId="2" borderId="25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4" fontId="12" fillId="3" borderId="25" applyNumberFormat="0" applyProtection="0">
      <alignment vertical="center"/>
    </xf>
    <xf numFmtId="4" fontId="34" fillId="3" borderId="25" applyNumberFormat="0" applyProtection="0">
      <alignment vertical="center"/>
    </xf>
    <xf numFmtId="4" fontId="12" fillId="3" borderId="25" applyNumberFormat="0" applyProtection="0">
      <alignment horizontal="left" vertical="center" indent="1"/>
    </xf>
    <xf numFmtId="4" fontId="12" fillId="3" borderId="25" applyNumberFormat="0" applyProtection="0">
      <alignment horizontal="left" vertical="center" indent="1"/>
    </xf>
    <xf numFmtId="4" fontId="38" fillId="40" borderId="25" applyNumberFormat="0" applyProtection="0">
      <alignment horizontal="right" vertical="center"/>
    </xf>
    <xf numFmtId="4" fontId="12" fillId="40" borderId="25" applyNumberFormat="0" applyProtection="0">
      <alignment horizontal="right" vertical="center"/>
    </xf>
    <xf numFmtId="4" fontId="34" fillId="40" borderId="25" applyNumberFormat="0" applyProtection="0">
      <alignment horizontal="right" vertical="center"/>
    </xf>
    <xf numFmtId="0" fontId="7" fillId="29" borderId="25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0" fontId="39" fillId="0" borderId="0"/>
    <xf numFmtId="4" fontId="40" fillId="40" borderId="25" applyNumberFormat="0" applyProtection="0">
      <alignment horizontal="right" vertical="center"/>
    </xf>
    <xf numFmtId="9" fontId="45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8" applyNumberFormat="0" applyFill="0" applyAlignment="0" applyProtection="0"/>
    <xf numFmtId="0" fontId="43" fillId="0" borderId="0" applyNumberFormat="0" applyFill="0" applyBorder="0" applyAlignment="0" applyProtection="0"/>
    <xf numFmtId="0" fontId="7" fillId="0" borderId="0"/>
    <xf numFmtId="0" fontId="47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0" fontId="47" fillId="45" borderId="0" applyNumberFormat="0" applyBorder="0" applyAlignment="0" applyProtection="0"/>
    <xf numFmtId="0" fontId="47" fillId="48" borderId="0" applyNumberFormat="0" applyBorder="0" applyAlignment="0" applyProtection="0"/>
    <xf numFmtId="0" fontId="47" fillId="47" borderId="0" applyNumberFormat="0" applyBorder="0" applyAlignment="0" applyProtection="0"/>
    <xf numFmtId="0" fontId="47" fillId="49" borderId="0" applyNumberFormat="0" applyBorder="0" applyAlignment="0" applyProtection="0"/>
    <xf numFmtId="0" fontId="47" fillId="46" borderId="0" applyNumberFormat="0" applyBorder="0" applyAlignment="0" applyProtection="0"/>
    <xf numFmtId="0" fontId="47" fillId="50" borderId="0" applyNumberFormat="0" applyBorder="0" applyAlignment="0" applyProtection="0"/>
    <xf numFmtId="0" fontId="47" fillId="49" borderId="0" applyNumberFormat="0" applyBorder="0" applyAlignment="0" applyProtection="0"/>
    <xf numFmtId="0" fontId="47" fillId="51" borderId="0" applyNumberFormat="0" applyBorder="0" applyAlignment="0" applyProtection="0"/>
    <xf numFmtId="0" fontId="47" fillId="50" borderId="0" applyNumberFormat="0" applyBorder="0" applyAlignment="0" applyProtection="0"/>
    <xf numFmtId="0" fontId="48" fillId="52" borderId="0" applyNumberFormat="0" applyBorder="0" applyAlignment="0" applyProtection="0"/>
    <xf numFmtId="0" fontId="48" fillId="46" borderId="0" applyNumberFormat="0" applyBorder="0" applyAlignment="0" applyProtection="0"/>
    <xf numFmtId="0" fontId="48" fillId="50" borderId="0" applyNumberFormat="0" applyBorder="0" applyAlignment="0" applyProtection="0"/>
    <xf numFmtId="0" fontId="48" fillId="49" borderId="0" applyNumberFormat="0" applyBorder="0" applyAlignment="0" applyProtection="0"/>
    <xf numFmtId="0" fontId="48" fillId="52" borderId="0" applyNumberFormat="0" applyBorder="0" applyAlignment="0" applyProtection="0"/>
    <xf numFmtId="0" fontId="48" fillId="46" borderId="0" applyNumberFormat="0" applyBorder="0" applyAlignment="0" applyProtection="0"/>
    <xf numFmtId="0" fontId="20" fillId="54" borderId="0" applyNumberFormat="0" applyBorder="0" applyAlignment="0" applyProtection="0"/>
    <xf numFmtId="0" fontId="20" fillId="55" borderId="0" applyNumberFormat="0" applyBorder="0" applyAlignment="0" applyProtection="0"/>
    <xf numFmtId="0" fontId="21" fillId="56" borderId="0" applyNumberFormat="0" applyBorder="0" applyAlignment="0" applyProtection="0"/>
    <xf numFmtId="0" fontId="20" fillId="57" borderId="0" applyNumberFormat="0" applyBorder="0" applyAlignment="0" applyProtection="0"/>
    <xf numFmtId="0" fontId="20" fillId="58" borderId="0" applyNumberFormat="0" applyBorder="0" applyAlignment="0" applyProtection="0"/>
    <xf numFmtId="0" fontId="21" fillId="59" borderId="0" applyNumberFormat="0" applyBorder="0" applyAlignment="0" applyProtection="0"/>
    <xf numFmtId="0" fontId="20" fillId="60" borderId="0" applyNumberFormat="0" applyBorder="0" applyAlignment="0" applyProtection="0"/>
    <xf numFmtId="0" fontId="20" fillId="61" borderId="0" applyNumberFormat="0" applyBorder="0" applyAlignment="0" applyProtection="0"/>
    <xf numFmtId="0" fontId="21" fillId="62" borderId="0" applyNumberFormat="0" applyBorder="0" applyAlignment="0" applyProtection="0"/>
    <xf numFmtId="0" fontId="20" fillId="57" borderId="0" applyNumberFormat="0" applyBorder="0" applyAlignment="0" applyProtection="0"/>
    <xf numFmtId="0" fontId="20" fillId="63" borderId="0" applyNumberFormat="0" applyBorder="0" applyAlignment="0" applyProtection="0"/>
    <xf numFmtId="0" fontId="21" fillId="58" borderId="0" applyNumberFormat="0" applyBorder="0" applyAlignment="0" applyProtection="0"/>
    <xf numFmtId="0" fontId="20" fillId="64" borderId="0" applyNumberFormat="0" applyBorder="0" applyAlignment="0" applyProtection="0"/>
    <xf numFmtId="0" fontId="20" fillId="65" borderId="0" applyNumberFormat="0" applyBorder="0" applyAlignment="0" applyProtection="0"/>
    <xf numFmtId="0" fontId="21" fillId="56" borderId="0" applyNumberFormat="0" applyBorder="0" applyAlignment="0" applyProtection="0"/>
    <xf numFmtId="0" fontId="20" fillId="66" borderId="0" applyNumberFormat="0" applyBorder="0" applyAlignment="0" applyProtection="0"/>
    <xf numFmtId="0" fontId="20" fillId="67" borderId="0" applyNumberFormat="0" applyBorder="0" applyAlignment="0" applyProtection="0"/>
    <xf numFmtId="0" fontId="21" fillId="68" borderId="0" applyNumberFormat="0" applyBorder="0" applyAlignment="0" applyProtection="0"/>
    <xf numFmtId="0" fontId="49" fillId="50" borderId="20" applyNumberFormat="0" applyAlignment="0" applyProtection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22" applyNumberFormat="0" applyFill="0" applyAlignment="0" applyProtection="0"/>
    <xf numFmtId="0" fontId="52" fillId="0" borderId="30" applyNumberFormat="0" applyFill="0" applyAlignment="0" applyProtection="0"/>
    <xf numFmtId="0" fontId="53" fillId="0" borderId="31" applyNumberFormat="0" applyFill="0" applyAlignment="0" applyProtection="0"/>
    <xf numFmtId="0" fontId="53" fillId="0" borderId="0" applyNumberFormat="0" applyFill="0" applyBorder="0" applyAlignment="0" applyProtection="0"/>
    <xf numFmtId="0" fontId="7" fillId="0" borderId="0" applyFill="0" applyBorder="0" applyAlignment="0" applyProtection="0"/>
    <xf numFmtId="0" fontId="11" fillId="0" borderId="0" applyFont="0" applyFill="0" applyBorder="0" applyAlignment="0" applyProtection="0"/>
    <xf numFmtId="0" fontId="7" fillId="0" borderId="0" applyFill="0" applyBorder="0" applyAlignment="0" applyProtection="0"/>
    <xf numFmtId="0" fontId="7" fillId="0" borderId="0" applyFill="0" applyBorder="0" applyAlignment="0" applyProtection="0"/>
    <xf numFmtId="0" fontId="11" fillId="0" borderId="0" applyFont="0" applyFill="0" applyBorder="0" applyAlignment="0" applyProtection="0"/>
    <xf numFmtId="0" fontId="7" fillId="0" borderId="0" applyFill="0" applyBorder="0" applyAlignment="0" applyProtection="0"/>
    <xf numFmtId="183" fontId="37" fillId="0" borderId="0" applyFill="0" applyBorder="0" applyAlignment="0"/>
    <xf numFmtId="14" fontId="12" fillId="0" borderId="0" applyFill="0" applyBorder="0" applyAlignment="0"/>
    <xf numFmtId="183" fontId="37" fillId="0" borderId="0" applyFill="0" applyBorder="0" applyAlignment="0"/>
    <xf numFmtId="38" fontId="13" fillId="0" borderId="32">
      <alignment vertical="center"/>
    </xf>
    <xf numFmtId="38" fontId="13" fillId="0" borderId="1">
      <alignment vertical="center"/>
    </xf>
    <xf numFmtId="38" fontId="13" fillId="0" borderId="32">
      <alignment vertical="center"/>
    </xf>
    <xf numFmtId="0" fontId="54" fillId="69" borderId="21" applyNumberFormat="0" applyAlignment="0" applyProtection="0"/>
    <xf numFmtId="0" fontId="42" fillId="70" borderId="0" applyNumberFormat="0" applyBorder="0" applyAlignment="0" applyProtection="0"/>
    <xf numFmtId="0" fontId="42" fillId="71" borderId="0" applyNumberFormat="0" applyBorder="0" applyAlignment="0" applyProtection="0"/>
    <xf numFmtId="0" fontId="42" fillId="72" borderId="0" applyNumberFormat="0" applyBorder="0" applyAlignment="0" applyProtection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55" fillId="0" borderId="0" applyNumberFormat="0" applyFill="0" applyBorder="0" applyAlignment="0" applyProtection="0"/>
    <xf numFmtId="0" fontId="44" fillId="49" borderId="0" applyNumberFormat="0" applyBorder="0" applyAlignment="0" applyProtection="0"/>
    <xf numFmtId="38" fontId="14" fillId="2" borderId="0" applyNumberFormat="0" applyBorder="0" applyAlignment="0" applyProtection="0"/>
    <xf numFmtId="0" fontId="44" fillId="49" borderId="0" applyNumberFormat="0" applyBorder="0" applyAlignment="0" applyProtection="0"/>
    <xf numFmtId="0" fontId="46" fillId="0" borderId="33" applyNumberFormat="0" applyAlignment="0" applyProtection="0"/>
    <xf numFmtId="0" fontId="15" fillId="0" borderId="2" applyNumberFormat="0" applyAlignment="0" applyProtection="0">
      <alignment horizontal="left" vertical="center"/>
    </xf>
    <xf numFmtId="0" fontId="46" fillId="0" borderId="33" applyNumberFormat="0" applyAlignment="0" applyProtection="0"/>
    <xf numFmtId="0" fontId="46" fillId="0" borderId="34">
      <alignment horizontal="left" vertical="center"/>
    </xf>
    <xf numFmtId="0" fontId="15" fillId="0" borderId="3">
      <alignment horizontal="left" vertical="center"/>
    </xf>
    <xf numFmtId="0" fontId="46" fillId="0" borderId="34">
      <alignment horizontal="left" vertical="center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62" fillId="0" borderId="35" applyNumberFormat="0" applyFill="0" applyAlignment="0" applyProtection="0"/>
    <xf numFmtId="0" fontId="16" fillId="0" borderId="0" applyNumberFormat="0" applyFill="0" applyBorder="0" applyAlignment="0" applyProtection="0"/>
    <xf numFmtId="0" fontId="44" fillId="47" borderId="0" applyNumberFormat="0" applyBorder="0" applyAlignment="0" applyProtection="0"/>
    <xf numFmtId="10" fontId="14" fillId="3" borderId="4" applyNumberFormat="0" applyBorder="0" applyAlignment="0" applyProtection="0"/>
    <xf numFmtId="0" fontId="44" fillId="47" borderId="0" applyNumberFormat="0" applyBorder="0" applyAlignment="0" applyProtection="0"/>
    <xf numFmtId="0" fontId="7" fillId="47" borderId="36" applyNumberFormat="0" applyAlignment="0" applyProtection="0"/>
    <xf numFmtId="0" fontId="48" fillId="52" borderId="0" applyNumberFormat="0" applyBorder="0" applyAlignment="0" applyProtection="0"/>
    <xf numFmtId="0" fontId="48" fillId="73" borderId="0" applyNumberFormat="0" applyBorder="0" applyAlignment="0" applyProtection="0"/>
    <xf numFmtId="0" fontId="48" fillId="74" borderId="0" applyNumberFormat="0" applyBorder="0" applyAlignment="0" applyProtection="0"/>
    <xf numFmtId="0" fontId="48" fillId="75" borderId="0" applyNumberFormat="0" applyBorder="0" applyAlignment="0" applyProtection="0"/>
    <xf numFmtId="0" fontId="48" fillId="52" borderId="0" applyNumberFormat="0" applyBorder="0" applyAlignment="0" applyProtection="0"/>
    <xf numFmtId="0" fontId="48" fillId="76" borderId="0" applyNumberFormat="0" applyBorder="0" applyAlignment="0" applyProtection="0"/>
    <xf numFmtId="0" fontId="56" fillId="77" borderId="0" applyNumberFormat="0" applyBorder="0" applyAlignment="0" applyProtection="0"/>
    <xf numFmtId="0" fontId="57" fillId="79" borderId="25" applyNumberFormat="0" applyAlignment="0" applyProtection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58" fillId="0" borderId="0" applyNumberFormat="0" applyFill="0" applyBorder="0" applyAlignment="0" applyProtection="0"/>
    <xf numFmtId="0" fontId="63" fillId="0" borderId="0"/>
    <xf numFmtId="0" fontId="17" fillId="0" borderId="0"/>
    <xf numFmtId="0" fontId="6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4" fillId="8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9" fillId="0" borderId="28" applyNumberFormat="0" applyFill="0" applyAlignment="0" applyProtection="0"/>
    <xf numFmtId="0" fontId="7" fillId="0" borderId="0" applyFill="0" applyBorder="0" applyAlignment="0" applyProtection="0"/>
    <xf numFmtId="0" fontId="11" fillId="0" borderId="0" applyFont="0" applyFill="0" applyBorder="0" applyAlignment="0" applyProtection="0"/>
    <xf numFmtId="0" fontId="7" fillId="0" borderId="0" applyFill="0" applyBorder="0" applyAlignment="0" applyProtection="0"/>
    <xf numFmtId="0" fontId="7" fillId="0" borderId="0" applyFill="0" applyBorder="0" applyAlignment="0" applyProtection="0"/>
    <xf numFmtId="0" fontId="11" fillId="0" borderId="0" applyFont="0" applyFill="0" applyBorder="0" applyAlignment="0" applyProtection="0"/>
    <xf numFmtId="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ill="0" applyBorder="0" applyAlignment="0" applyProtection="0"/>
    <xf numFmtId="10" fontId="7" fillId="0" borderId="0" applyFont="0" applyFill="0" applyBorder="0" applyAlignment="0" applyProtection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0" fillId="81" borderId="0" applyNumberFormat="0" applyBorder="0" applyAlignment="0" applyProtection="0"/>
    <xf numFmtId="4" fontId="12" fillId="28" borderId="25" applyNumberFormat="0" applyProtection="0">
      <alignment vertical="center"/>
    </xf>
    <xf numFmtId="4" fontId="67" fillId="28" borderId="29" applyNumberFormat="0" applyProtection="0">
      <alignment vertical="center"/>
    </xf>
    <xf numFmtId="4" fontId="14" fillId="28" borderId="29" applyNumberFormat="0" applyProtection="0">
      <alignment horizontal="left" vertical="center" indent="1"/>
    </xf>
    <xf numFmtId="4" fontId="12" fillId="28" borderId="25" applyNumberFormat="0" applyProtection="0">
      <alignment horizontal="left" vertical="center" indent="1"/>
    </xf>
    <xf numFmtId="0" fontId="68" fillId="18" borderId="37" applyNumberFormat="0" applyProtection="0">
      <alignment horizontal="left" vertical="top" indent="1"/>
    </xf>
    <xf numFmtId="4" fontId="14" fillId="21" borderId="29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4" fontId="14" fillId="16" borderId="29" applyNumberFormat="0" applyProtection="0">
      <alignment horizontal="right" vertical="center"/>
    </xf>
    <xf numFmtId="4" fontId="14" fillId="82" borderId="29" applyNumberFormat="0" applyProtection="0">
      <alignment horizontal="right" vertical="center"/>
    </xf>
    <xf numFmtId="4" fontId="14" fillId="22" borderId="38" applyNumberFormat="0" applyProtection="0">
      <alignment horizontal="right" vertical="center"/>
    </xf>
    <xf numFmtId="4" fontId="14" fillId="24" borderId="29" applyNumberFormat="0" applyProtection="0">
      <alignment horizontal="right" vertical="center"/>
    </xf>
    <xf numFmtId="4" fontId="14" fillId="83" borderId="29" applyNumberFormat="0" applyProtection="0">
      <alignment horizontal="right" vertical="center"/>
    </xf>
    <xf numFmtId="4" fontId="14" fillId="53" borderId="29" applyNumberFormat="0" applyProtection="0">
      <alignment horizontal="right" vertical="center"/>
    </xf>
    <xf numFmtId="4" fontId="14" fillId="20" borderId="29" applyNumberFormat="0" applyProtection="0">
      <alignment horizontal="right" vertical="center"/>
    </xf>
    <xf numFmtId="4" fontId="14" fillId="27" borderId="29" applyNumberFormat="0" applyProtection="0">
      <alignment horizontal="right" vertical="center"/>
    </xf>
    <xf numFmtId="4" fontId="14" fillId="84" borderId="29" applyNumberFormat="0" applyProtection="0">
      <alignment horizontal="right" vertical="center"/>
    </xf>
    <xf numFmtId="4" fontId="14" fillId="85" borderId="38" applyNumberFormat="0" applyProtection="0">
      <alignment horizontal="left" vertical="center" indent="1"/>
    </xf>
    <xf numFmtId="4" fontId="35" fillId="39" borderId="25" applyNumberFormat="0" applyProtection="0">
      <alignment horizontal="left" vertical="center" indent="1"/>
    </xf>
    <xf numFmtId="4" fontId="19" fillId="23" borderId="38" applyNumberFormat="0" applyProtection="0">
      <alignment horizontal="left" vertical="center" indent="1"/>
    </xf>
    <xf numFmtId="4" fontId="12" fillId="40" borderId="27" applyNumberFormat="0" applyProtection="0">
      <alignment horizontal="left" vertical="center" indent="1"/>
    </xf>
    <xf numFmtId="4" fontId="19" fillId="23" borderId="38" applyNumberFormat="0" applyProtection="0">
      <alignment horizontal="left" vertical="center" indent="1"/>
    </xf>
    <xf numFmtId="4" fontId="14" fillId="86" borderId="29" applyNumberFormat="0" applyProtection="0">
      <alignment horizontal="right" vertical="center"/>
    </xf>
    <xf numFmtId="0" fontId="7" fillId="29" borderId="25" applyNumberFormat="0" applyProtection="0">
      <alignment horizontal="left" vertical="center" indent="1"/>
    </xf>
    <xf numFmtId="4" fontId="14" fillId="87" borderId="38" applyNumberFormat="0" applyProtection="0">
      <alignment horizontal="left" vertical="center" indent="1"/>
    </xf>
    <xf numFmtId="4" fontId="37" fillId="40" borderId="25" applyNumberFormat="0" applyProtection="0">
      <alignment horizontal="left" vertical="center" indent="1"/>
    </xf>
    <xf numFmtId="4" fontId="14" fillId="86" borderId="38" applyNumberFormat="0" applyProtection="0">
      <alignment horizontal="left" vertical="center" indent="1"/>
    </xf>
    <xf numFmtId="4" fontId="37" fillId="42" borderId="25" applyNumberFormat="0" applyProtection="0">
      <alignment horizontal="left" vertical="center" indent="1"/>
    </xf>
    <xf numFmtId="0" fontId="14" fillId="17" borderId="29" applyNumberFormat="0" applyProtection="0">
      <alignment horizontal="left" vertical="center" indent="1"/>
    </xf>
    <xf numFmtId="0" fontId="7" fillId="42" borderId="25" applyNumberFormat="0" applyProtection="0">
      <alignment horizontal="left" vertical="center" indent="1"/>
    </xf>
    <xf numFmtId="0" fontId="44" fillId="23" borderId="37" applyNumberFormat="0" applyProtection="0">
      <alignment horizontal="left" vertical="top" indent="1"/>
    </xf>
    <xf numFmtId="0" fontId="14" fillId="26" borderId="29" applyNumberFormat="0" applyProtection="0">
      <alignment horizontal="left" vertical="center" indent="1"/>
    </xf>
    <xf numFmtId="0" fontId="7" fillId="43" borderId="25" applyNumberFormat="0" applyProtection="0">
      <alignment horizontal="left" vertical="center" indent="1"/>
    </xf>
    <xf numFmtId="0" fontId="44" fillId="86" borderId="37" applyNumberFormat="0" applyProtection="0">
      <alignment horizontal="left" vertical="top" indent="1"/>
    </xf>
    <xf numFmtId="0" fontId="14" fillId="44" borderId="29" applyNumberFormat="0" applyProtection="0">
      <alignment horizontal="left" vertical="center" indent="1"/>
    </xf>
    <xf numFmtId="0" fontId="7" fillId="2" borderId="25" applyNumberFormat="0" applyProtection="0">
      <alignment horizontal="left" vertical="center" indent="1"/>
    </xf>
    <xf numFmtId="0" fontId="44" fillId="44" borderId="37" applyNumberFormat="0" applyProtection="0">
      <alignment horizontal="left" vertical="top" indent="1"/>
    </xf>
    <xf numFmtId="0" fontId="14" fillId="87" borderId="29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0" fontId="7" fillId="88" borderId="25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0" fontId="7" fillId="88" borderId="25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0" fontId="44" fillId="78" borderId="39" applyNumberFormat="0">
      <protection locked="0"/>
    </xf>
    <xf numFmtId="0" fontId="66" fillId="23" borderId="40" applyBorder="0"/>
    <xf numFmtId="4" fontId="38" fillId="11" borderId="37" applyNumberFormat="0" applyProtection="0">
      <alignment vertical="center"/>
    </xf>
    <xf numFmtId="4" fontId="67" fillId="3" borderId="4" applyNumberFormat="0" applyProtection="0">
      <alignment vertical="center"/>
    </xf>
    <xf numFmtId="4" fontId="38" fillId="17" borderId="37" applyNumberFormat="0" applyProtection="0">
      <alignment horizontal="left" vertical="center" indent="1"/>
    </xf>
    <xf numFmtId="0" fontId="38" fillId="11" borderId="37" applyNumberFormat="0" applyProtection="0">
      <alignment horizontal="left" vertical="top" indent="1"/>
    </xf>
    <xf numFmtId="4" fontId="14" fillId="0" borderId="29" applyNumberFormat="0" applyProtection="0">
      <alignment horizontal="right" vertical="center"/>
    </xf>
    <xf numFmtId="4" fontId="67" fillId="4" borderId="29" applyNumberFormat="0" applyProtection="0">
      <alignment horizontal="right" vertical="center"/>
    </xf>
    <xf numFmtId="4" fontId="14" fillId="21" borderId="29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0" fontId="38" fillId="86" borderId="37" applyNumberFormat="0" applyProtection="0">
      <alignment horizontal="left" vertical="top" indent="1"/>
    </xf>
    <xf numFmtId="4" fontId="69" fillId="89" borderId="38" applyNumberFormat="0" applyProtection="0">
      <alignment horizontal="left" vertical="center" indent="1"/>
    </xf>
    <xf numFmtId="0" fontId="39" fillId="0" borderId="0"/>
    <xf numFmtId="0" fontId="14" fillId="90" borderId="4"/>
    <xf numFmtId="4" fontId="70" fillId="78" borderId="29" applyNumberFormat="0" applyProtection="0">
      <alignment horizontal="right" vertical="center"/>
    </xf>
    <xf numFmtId="0" fontId="64" fillId="50" borderId="0" applyNumberFormat="0" applyBorder="0" applyAlignment="0" applyProtection="0"/>
    <xf numFmtId="0" fontId="41" fillId="0" borderId="0" applyNumberFormat="0" applyFill="0" applyBorder="0" applyAlignment="0" applyProtection="0"/>
    <xf numFmtId="0" fontId="10" fillId="0" borderId="0"/>
    <xf numFmtId="0" fontId="65" fillId="79" borderId="20" applyNumberFormat="0" applyAlignment="0" applyProtection="0"/>
    <xf numFmtId="9" fontId="9" fillId="0" borderId="0" applyFont="0" applyFill="0" applyBorder="0" applyAlignment="0" applyProtection="0"/>
    <xf numFmtId="9" fontId="7" fillId="0" borderId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49" fontId="37" fillId="0" borderId="0" applyFill="0" applyBorder="0" applyAlignment="0"/>
    <xf numFmtId="49" fontId="12" fillId="0" borderId="0" applyFill="0" applyBorder="0" applyAlignment="0"/>
    <xf numFmtId="49" fontId="37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4" fontId="14" fillId="18" borderId="29" applyNumberFormat="0" applyProtection="0">
      <alignment vertical="center"/>
    </xf>
    <xf numFmtId="168" fontId="7" fillId="0" borderId="0" applyFont="0" applyFill="0" applyBorder="0" applyAlignment="0" applyProtection="0"/>
    <xf numFmtId="0" fontId="44" fillId="80" borderId="0"/>
    <xf numFmtId="0" fontId="21" fillId="91" borderId="0" applyNumberFormat="0" applyBorder="0" applyAlignment="0" applyProtection="0"/>
    <xf numFmtId="0" fontId="21" fillId="92" borderId="0" applyNumberFormat="0" applyBorder="0" applyAlignment="0" applyProtection="0"/>
    <xf numFmtId="0" fontId="21" fillId="93" borderId="0" applyNumberFormat="0" applyBorder="0" applyAlignment="0" applyProtection="0"/>
    <xf numFmtId="0" fontId="21" fillId="94" borderId="0" applyNumberFormat="0" applyBorder="0" applyAlignment="0" applyProtection="0"/>
    <xf numFmtId="0" fontId="21" fillId="56" borderId="0" applyNumberFormat="0" applyBorder="0" applyAlignment="0" applyProtection="0"/>
    <xf numFmtId="0" fontId="21" fillId="95" borderId="0" applyNumberFormat="0" applyBorder="0" applyAlignment="0" applyProtection="0"/>
    <xf numFmtId="0" fontId="71" fillId="66" borderId="0" applyNumberFormat="0" applyBorder="0" applyAlignment="0" applyProtection="0"/>
    <xf numFmtId="0" fontId="72" fillId="96" borderId="29" applyNumberFormat="0" applyAlignment="0" applyProtection="0"/>
    <xf numFmtId="0" fontId="24" fillId="94" borderId="21" applyNumberFormat="0" applyAlignment="0" applyProtection="0"/>
    <xf numFmtId="0" fontId="20" fillId="61" borderId="0" applyNumberFormat="0" applyBorder="0" applyAlignment="0" applyProtection="0"/>
    <xf numFmtId="0" fontId="27" fillId="0" borderId="41" applyNumberFormat="0" applyFill="0" applyAlignment="0" applyProtection="0"/>
    <xf numFmtId="0" fontId="28" fillId="0" borderId="42" applyNumberFormat="0" applyFill="0" applyAlignment="0" applyProtection="0"/>
    <xf numFmtId="0" fontId="29" fillId="0" borderId="43" applyNumberFormat="0" applyFill="0" applyAlignment="0" applyProtection="0"/>
    <xf numFmtId="0" fontId="29" fillId="0" borderId="0" applyNumberFormat="0" applyFill="0" applyBorder="0" applyAlignment="0" applyProtection="0"/>
    <xf numFmtId="0" fontId="73" fillId="67" borderId="29" applyNumberFormat="0" applyAlignment="0" applyProtection="0"/>
    <xf numFmtId="0" fontId="26" fillId="0" borderId="44" applyNumberFormat="0" applyFill="0" applyAlignment="0" applyProtection="0"/>
    <xf numFmtId="0" fontId="26" fillId="67" borderId="0" applyNumberFormat="0" applyBorder="0" applyAlignment="0" applyProtection="0"/>
    <xf numFmtId="0" fontId="14" fillId="66" borderId="29" applyNumberFormat="0" applyFont="0" applyAlignment="0" applyProtection="0"/>
    <xf numFmtId="0" fontId="33" fillId="96" borderId="25" applyNumberFormat="0" applyAlignment="0" applyProtection="0"/>
    <xf numFmtId="0" fontId="44" fillId="80" borderId="0"/>
    <xf numFmtId="0" fontId="44" fillId="80" borderId="0"/>
    <xf numFmtId="0" fontId="14" fillId="23" borderId="37" applyNumberFormat="0" applyProtection="0">
      <alignment horizontal="left" vertical="top" indent="1"/>
    </xf>
    <xf numFmtId="0" fontId="14" fillId="86" borderId="37" applyNumberFormat="0" applyProtection="0">
      <alignment horizontal="left" vertical="top" indent="1"/>
    </xf>
    <xf numFmtId="0" fontId="14" fillId="44" borderId="37" applyNumberFormat="0" applyProtection="0">
      <alignment horizontal="left" vertical="top" indent="1"/>
    </xf>
    <xf numFmtId="0" fontId="14" fillId="87" borderId="37" applyNumberFormat="0" applyProtection="0">
      <alignment horizontal="left" vertical="top" indent="1"/>
    </xf>
    <xf numFmtId="0" fontId="14" fillId="78" borderId="39" applyNumberFormat="0">
      <protection locked="0"/>
    </xf>
    <xf numFmtId="0" fontId="44" fillId="80" borderId="0"/>
    <xf numFmtId="0" fontId="42" fillId="0" borderId="45" applyNumberFormat="0" applyFill="0" applyAlignment="0" applyProtection="0"/>
    <xf numFmtId="0" fontId="74" fillId="0" borderId="0" applyNumberFormat="0" applyFill="0" applyBorder="0" applyAlignment="0" applyProtection="0"/>
    <xf numFmtId="0" fontId="44" fillId="80" borderId="0"/>
    <xf numFmtId="0" fontId="44" fillId="80" borderId="0"/>
    <xf numFmtId="0" fontId="44" fillId="80" borderId="0"/>
    <xf numFmtId="0" fontId="9" fillId="0" borderId="0"/>
    <xf numFmtId="43" fontId="7" fillId="0" borderId="0" applyFont="0" applyFill="0" applyBorder="0" applyAlignment="0" applyProtection="0"/>
    <xf numFmtId="4" fontId="12" fillId="28" borderId="25" applyNumberFormat="0" applyProtection="0">
      <alignment vertical="center"/>
    </xf>
    <xf numFmtId="4" fontId="34" fillId="28" borderId="25" applyNumberFormat="0" applyProtection="0">
      <alignment vertical="center"/>
    </xf>
    <xf numFmtId="4" fontId="12" fillId="28" borderId="25" applyNumberFormat="0" applyProtection="0">
      <alignment horizontal="left" vertical="center" indent="1"/>
    </xf>
    <xf numFmtId="4" fontId="12" fillId="28" borderId="25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4" fontId="12" fillId="30" borderId="25" applyNumberFormat="0" applyProtection="0">
      <alignment horizontal="right" vertical="center"/>
    </xf>
    <xf numFmtId="4" fontId="12" fillId="31" borderId="25" applyNumberFormat="0" applyProtection="0">
      <alignment horizontal="right" vertical="center"/>
    </xf>
    <xf numFmtId="4" fontId="12" fillId="32" borderId="25" applyNumberFormat="0" applyProtection="0">
      <alignment horizontal="right" vertical="center"/>
    </xf>
    <xf numFmtId="4" fontId="12" fillId="33" borderId="25" applyNumberFormat="0" applyProtection="0">
      <alignment horizontal="right" vertical="center"/>
    </xf>
    <xf numFmtId="4" fontId="12" fillId="34" borderId="25" applyNumberFormat="0" applyProtection="0">
      <alignment horizontal="right" vertical="center"/>
    </xf>
    <xf numFmtId="4" fontId="12" fillId="35" borderId="25" applyNumberFormat="0" applyProtection="0">
      <alignment horizontal="right" vertical="center"/>
    </xf>
    <xf numFmtId="4" fontId="12" fillId="36" borderId="25" applyNumberFormat="0" applyProtection="0">
      <alignment horizontal="right" vertical="center"/>
    </xf>
    <xf numFmtId="4" fontId="12" fillId="37" borderId="25" applyNumberFormat="0" applyProtection="0">
      <alignment horizontal="right" vertical="center"/>
    </xf>
    <xf numFmtId="4" fontId="12" fillId="38" borderId="25" applyNumberFormat="0" applyProtection="0">
      <alignment horizontal="right" vertical="center"/>
    </xf>
    <xf numFmtId="4" fontId="35" fillId="39" borderId="25" applyNumberFormat="0" applyProtection="0">
      <alignment horizontal="left" vertical="center" indent="1"/>
    </xf>
    <xf numFmtId="4" fontId="12" fillId="40" borderId="27" applyNumberFormat="0" applyProtection="0">
      <alignment horizontal="left" vertical="center" indent="1"/>
    </xf>
    <xf numFmtId="4" fontId="36" fillId="41" borderId="0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4" fontId="37" fillId="40" borderId="25" applyNumberFormat="0" applyProtection="0">
      <alignment horizontal="left" vertical="center" indent="1"/>
    </xf>
    <xf numFmtId="4" fontId="37" fillId="42" borderId="25" applyNumberFormat="0" applyProtection="0">
      <alignment horizontal="left" vertical="center" indent="1"/>
    </xf>
    <xf numFmtId="0" fontId="7" fillId="42" borderId="25" applyNumberFormat="0" applyProtection="0">
      <alignment horizontal="left" vertical="center" indent="1"/>
    </xf>
    <xf numFmtId="0" fontId="7" fillId="42" borderId="25" applyNumberFormat="0" applyProtection="0">
      <alignment horizontal="left" vertical="center" indent="1"/>
    </xf>
    <xf numFmtId="0" fontId="7" fillId="43" borderId="25" applyNumberFormat="0" applyProtection="0">
      <alignment horizontal="left" vertical="center" indent="1"/>
    </xf>
    <xf numFmtId="0" fontId="7" fillId="43" borderId="25" applyNumberFormat="0" applyProtection="0">
      <alignment horizontal="left" vertical="center" indent="1"/>
    </xf>
    <xf numFmtId="0" fontId="7" fillId="2" borderId="25" applyNumberFormat="0" applyProtection="0">
      <alignment horizontal="left" vertical="center" indent="1"/>
    </xf>
    <xf numFmtId="0" fontId="7" fillId="2" borderId="25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4" fontId="12" fillId="3" borderId="25" applyNumberFormat="0" applyProtection="0">
      <alignment vertical="center"/>
    </xf>
    <xf numFmtId="4" fontId="34" fillId="3" borderId="25" applyNumberFormat="0" applyProtection="0">
      <alignment vertical="center"/>
    </xf>
    <xf numFmtId="4" fontId="12" fillId="3" borderId="25" applyNumberFormat="0" applyProtection="0">
      <alignment horizontal="left" vertical="center" indent="1"/>
    </xf>
    <xf numFmtId="4" fontId="12" fillId="3" borderId="25" applyNumberFormat="0" applyProtection="0">
      <alignment horizontal="left" vertical="center" indent="1"/>
    </xf>
    <xf numFmtId="4" fontId="38" fillId="40" borderId="25" applyNumberFormat="0" applyProtection="0">
      <alignment horizontal="right" vertical="center"/>
    </xf>
    <xf numFmtId="4" fontId="34" fillId="40" borderId="25" applyNumberFormat="0" applyProtection="0">
      <alignment horizontal="right" vertical="center"/>
    </xf>
    <xf numFmtId="0" fontId="7" fillId="29" borderId="25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0" fontId="39" fillId="0" borderId="0"/>
    <xf numFmtId="4" fontId="40" fillId="40" borderId="25" applyNumberFormat="0" applyProtection="0">
      <alignment horizontal="right" vertical="center"/>
    </xf>
    <xf numFmtId="9" fontId="7" fillId="0" borderId="0" applyFont="0" applyFill="0" applyBorder="0" applyAlignment="0" applyProtection="0"/>
    <xf numFmtId="0" fontId="44" fillId="78" borderId="39" applyNumberFormat="0">
      <protection locked="0"/>
    </xf>
    <xf numFmtId="0" fontId="14" fillId="90" borderId="4"/>
    <xf numFmtId="0" fontId="44" fillId="80" borderId="0"/>
    <xf numFmtId="0" fontId="44" fillId="80" borderId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44" fillId="80" borderId="0"/>
    <xf numFmtId="0" fontId="44" fillId="80" borderId="0"/>
    <xf numFmtId="4" fontId="14" fillId="18" borderId="29" applyNumberFormat="0" applyProtection="0">
      <alignment vertical="center"/>
    </xf>
    <xf numFmtId="4" fontId="14" fillId="18" borderId="29" applyNumberFormat="0" applyProtection="0">
      <alignment vertical="center"/>
    </xf>
    <xf numFmtId="4" fontId="12" fillId="28" borderId="25" applyNumberFormat="0" applyProtection="0">
      <alignment vertical="center"/>
    </xf>
    <xf numFmtId="4" fontId="34" fillId="28" borderId="25" applyNumberFormat="0" applyProtection="0">
      <alignment vertical="center"/>
    </xf>
    <xf numFmtId="4" fontId="14" fillId="28" borderId="29" applyNumberFormat="0" applyProtection="0">
      <alignment horizontal="left" vertical="center" indent="1"/>
    </xf>
    <xf numFmtId="4" fontId="14" fillId="28" borderId="29" applyNumberFormat="0" applyProtection="0">
      <alignment horizontal="left" vertical="center" indent="1"/>
    </xf>
    <xf numFmtId="4" fontId="12" fillId="28" borderId="25" applyNumberFormat="0" applyProtection="0">
      <alignment horizontal="left" vertical="center" indent="1"/>
    </xf>
    <xf numFmtId="4" fontId="12" fillId="28" borderId="25" applyNumberFormat="0" applyProtection="0">
      <alignment horizontal="left" vertical="center" indent="1"/>
    </xf>
    <xf numFmtId="4" fontId="14" fillId="21" borderId="29" applyNumberFormat="0" applyProtection="0">
      <alignment horizontal="left" vertical="center" indent="1"/>
    </xf>
    <xf numFmtId="4" fontId="14" fillId="21" borderId="29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4" fontId="14" fillId="16" borderId="29" applyNumberFormat="0" applyProtection="0">
      <alignment horizontal="right" vertical="center"/>
    </xf>
    <xf numFmtId="4" fontId="12" fillId="30" borderId="25" applyNumberFormat="0" applyProtection="0">
      <alignment horizontal="right" vertical="center"/>
    </xf>
    <xf numFmtId="4" fontId="14" fillId="82" borderId="29" applyNumberFormat="0" applyProtection="0">
      <alignment horizontal="right" vertical="center"/>
    </xf>
    <xf numFmtId="4" fontId="12" fillId="31" borderId="25" applyNumberFormat="0" applyProtection="0">
      <alignment horizontal="right" vertical="center"/>
    </xf>
    <xf numFmtId="4" fontId="14" fillId="22" borderId="38" applyNumberFormat="0" applyProtection="0">
      <alignment horizontal="right" vertical="center"/>
    </xf>
    <xf numFmtId="4" fontId="12" fillId="32" borderId="25" applyNumberFormat="0" applyProtection="0">
      <alignment horizontal="right" vertical="center"/>
    </xf>
    <xf numFmtId="4" fontId="14" fillId="24" borderId="29" applyNumberFormat="0" applyProtection="0">
      <alignment horizontal="right" vertical="center"/>
    </xf>
    <xf numFmtId="4" fontId="12" fillId="33" borderId="25" applyNumberFormat="0" applyProtection="0">
      <alignment horizontal="right" vertical="center"/>
    </xf>
    <xf numFmtId="4" fontId="14" fillId="83" borderId="29" applyNumberFormat="0" applyProtection="0">
      <alignment horizontal="right" vertical="center"/>
    </xf>
    <xf numFmtId="4" fontId="12" fillId="34" borderId="25" applyNumberFormat="0" applyProtection="0">
      <alignment horizontal="right" vertical="center"/>
    </xf>
    <xf numFmtId="4" fontId="14" fillId="53" borderId="29" applyNumberFormat="0" applyProtection="0">
      <alignment horizontal="right" vertical="center"/>
    </xf>
    <xf numFmtId="4" fontId="12" fillId="35" borderId="25" applyNumberFormat="0" applyProtection="0">
      <alignment horizontal="right" vertical="center"/>
    </xf>
    <xf numFmtId="4" fontId="14" fillId="20" borderId="29" applyNumberFormat="0" applyProtection="0">
      <alignment horizontal="right" vertical="center"/>
    </xf>
    <xf numFmtId="4" fontId="12" fillId="36" borderId="25" applyNumberFormat="0" applyProtection="0">
      <alignment horizontal="right" vertical="center"/>
    </xf>
    <xf numFmtId="4" fontId="14" fillId="27" borderId="29" applyNumberFormat="0" applyProtection="0">
      <alignment horizontal="right" vertical="center"/>
    </xf>
    <xf numFmtId="4" fontId="12" fillId="37" borderId="25" applyNumberFormat="0" applyProtection="0">
      <alignment horizontal="right" vertical="center"/>
    </xf>
    <xf numFmtId="4" fontId="14" fillId="84" borderId="29" applyNumberFormat="0" applyProtection="0">
      <alignment horizontal="right" vertical="center"/>
    </xf>
    <xf numFmtId="4" fontId="12" fillId="38" borderId="25" applyNumberFormat="0" applyProtection="0">
      <alignment horizontal="right" vertical="center"/>
    </xf>
    <xf numFmtId="4" fontId="14" fillId="85" borderId="38" applyNumberFormat="0" applyProtection="0">
      <alignment horizontal="left" vertical="center" indent="1"/>
    </xf>
    <xf numFmtId="4" fontId="35" fillId="39" borderId="25" applyNumberFormat="0" applyProtection="0">
      <alignment horizontal="left" vertical="center" indent="1"/>
    </xf>
    <xf numFmtId="4" fontId="12" fillId="40" borderId="27" applyNumberFormat="0" applyProtection="0">
      <alignment horizontal="left" vertical="center" indent="1"/>
    </xf>
    <xf numFmtId="4" fontId="36" fillId="41" borderId="0" applyNumberFormat="0" applyProtection="0">
      <alignment horizontal="left" vertical="center" indent="1"/>
    </xf>
    <xf numFmtId="4" fontId="14" fillId="86" borderId="29" applyNumberFormat="0" applyProtection="0">
      <alignment horizontal="right" vertical="center"/>
    </xf>
    <xf numFmtId="4" fontId="14" fillId="86" borderId="29" applyNumberFormat="0" applyProtection="0">
      <alignment horizontal="right" vertical="center"/>
    </xf>
    <xf numFmtId="0" fontId="7" fillId="29" borderId="25" applyNumberFormat="0" applyProtection="0">
      <alignment horizontal="left" vertical="center" indent="1"/>
    </xf>
    <xf numFmtId="4" fontId="14" fillId="87" borderId="38" applyNumberFormat="0" applyProtection="0">
      <alignment horizontal="left" vertical="center" indent="1"/>
    </xf>
    <xf numFmtId="4" fontId="37" fillId="40" borderId="25" applyNumberFormat="0" applyProtection="0">
      <alignment horizontal="left" vertical="center" indent="1"/>
    </xf>
    <xf numFmtId="4" fontId="14" fillId="86" borderId="38" applyNumberFormat="0" applyProtection="0">
      <alignment horizontal="left" vertical="center" indent="1"/>
    </xf>
    <xf numFmtId="4" fontId="37" fillId="42" borderId="25" applyNumberFormat="0" applyProtection="0">
      <alignment horizontal="left" vertical="center" indent="1"/>
    </xf>
    <xf numFmtId="0" fontId="14" fillId="17" borderId="29" applyNumberFormat="0" applyProtection="0">
      <alignment horizontal="left" vertical="center" indent="1"/>
    </xf>
    <xf numFmtId="0" fontId="7" fillId="42" borderId="25" applyNumberFormat="0" applyProtection="0">
      <alignment horizontal="left" vertical="center" indent="1"/>
    </xf>
    <xf numFmtId="0" fontId="44" fillId="23" borderId="37" applyNumberFormat="0" applyProtection="0">
      <alignment horizontal="left" vertical="top" indent="1"/>
    </xf>
    <xf numFmtId="0" fontId="7" fillId="42" borderId="25" applyNumberFormat="0" applyProtection="0">
      <alignment horizontal="left" vertical="center" indent="1"/>
    </xf>
    <xf numFmtId="0" fontId="14" fillId="26" borderId="29" applyNumberFormat="0" applyProtection="0">
      <alignment horizontal="left" vertical="center" indent="1"/>
    </xf>
    <xf numFmtId="0" fontId="7" fillId="43" borderId="25" applyNumberFormat="0" applyProtection="0">
      <alignment horizontal="left" vertical="center" indent="1"/>
    </xf>
    <xf numFmtId="0" fontId="44" fillId="86" borderId="37" applyNumberFormat="0" applyProtection="0">
      <alignment horizontal="left" vertical="top" indent="1"/>
    </xf>
    <xf numFmtId="0" fontId="7" fillId="43" borderId="25" applyNumberFormat="0" applyProtection="0">
      <alignment horizontal="left" vertical="center" indent="1"/>
    </xf>
    <xf numFmtId="0" fontId="14" fillId="44" borderId="29" applyNumberFormat="0" applyProtection="0">
      <alignment horizontal="left" vertical="center" indent="1"/>
    </xf>
    <xf numFmtId="0" fontId="7" fillId="2" borderId="25" applyNumberFormat="0" applyProtection="0">
      <alignment horizontal="left" vertical="center" indent="1"/>
    </xf>
    <xf numFmtId="0" fontId="44" fillId="44" borderId="37" applyNumberFormat="0" applyProtection="0">
      <alignment horizontal="left" vertical="top" indent="1"/>
    </xf>
    <xf numFmtId="0" fontId="7" fillId="2" borderId="25" applyNumberFormat="0" applyProtection="0">
      <alignment horizontal="left" vertical="center" indent="1"/>
    </xf>
    <xf numFmtId="0" fontId="14" fillId="87" borderId="29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0" fontId="44" fillId="87" borderId="37" applyNumberFormat="0" applyProtection="0">
      <alignment horizontal="left" vertical="top" indent="1"/>
    </xf>
    <xf numFmtId="0" fontId="44" fillId="87" borderId="37" applyNumberFormat="0" applyProtection="0">
      <alignment horizontal="left" vertical="top" indent="1"/>
    </xf>
    <xf numFmtId="0" fontId="7" fillId="29" borderId="25" applyNumberFormat="0" applyProtection="0">
      <alignment horizontal="left" vertical="center" indent="1"/>
    </xf>
    <xf numFmtId="0" fontId="7" fillId="0" borderId="0"/>
    <xf numFmtId="4" fontId="12" fillId="3" borderId="25" applyNumberFormat="0" applyProtection="0">
      <alignment vertical="center"/>
    </xf>
    <xf numFmtId="4" fontId="34" fillId="3" borderId="25" applyNumberFormat="0" applyProtection="0">
      <alignment vertical="center"/>
    </xf>
    <xf numFmtId="4" fontId="12" fillId="3" borderId="25" applyNumberFormat="0" applyProtection="0">
      <alignment horizontal="left" vertical="center" indent="1"/>
    </xf>
    <xf numFmtId="4" fontId="12" fillId="3" borderId="25" applyNumberFormat="0" applyProtection="0">
      <alignment horizontal="left" vertical="center" indent="1"/>
    </xf>
    <xf numFmtId="4" fontId="14" fillId="0" borderId="29" applyNumberFormat="0" applyProtection="0">
      <alignment horizontal="right" vertical="center"/>
    </xf>
    <xf numFmtId="4" fontId="14" fillId="0" borderId="29" applyNumberFormat="0" applyProtection="0">
      <alignment horizontal="right" vertical="center"/>
    </xf>
    <xf numFmtId="4" fontId="12" fillId="40" borderId="25" applyNumberFormat="0" applyProtection="0">
      <alignment horizontal="right" vertical="center"/>
    </xf>
    <xf numFmtId="4" fontId="34" fillId="40" borderId="25" applyNumberFormat="0" applyProtection="0">
      <alignment horizontal="right" vertical="center"/>
    </xf>
    <xf numFmtId="4" fontId="14" fillId="21" borderId="29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0" fontId="39" fillId="0" borderId="0"/>
    <xf numFmtId="4" fontId="40" fillId="40" borderId="25" applyNumberFormat="0" applyProtection="0">
      <alignment horizontal="right" vertical="center"/>
    </xf>
    <xf numFmtId="9" fontId="7" fillId="0" borderId="0" applyFont="0" applyFill="0" applyBorder="0" applyAlignment="0" applyProtection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8" fillId="0" borderId="0"/>
    <xf numFmtId="0" fontId="44" fillId="80" borderId="0"/>
    <xf numFmtId="164" fontId="7" fillId="0" borderId="0" applyFont="0" applyFill="0" applyBorder="0" applyAlignment="0" applyProtection="0"/>
    <xf numFmtId="0" fontId="10" fillId="0" borderId="0"/>
    <xf numFmtId="0" fontId="19" fillId="0" borderId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85" fillId="0" borderId="0"/>
    <xf numFmtId="0" fontId="90" fillId="0" borderId="0" applyNumberFormat="0" applyFill="0" applyBorder="0" applyAlignment="0" applyProtection="0"/>
    <xf numFmtId="0" fontId="85" fillId="0" borderId="0"/>
    <xf numFmtId="0" fontId="5" fillId="0" borderId="0"/>
    <xf numFmtId="0" fontId="91" fillId="0" borderId="0" applyNumberFormat="0" applyFont="0" applyFill="0" applyBorder="0" applyAlignment="0" applyProtection="0"/>
    <xf numFmtId="0" fontId="85" fillId="0" borderId="0"/>
    <xf numFmtId="0" fontId="85" fillId="0" borderId="0"/>
    <xf numFmtId="0" fontId="10" fillId="0" borderId="0"/>
    <xf numFmtId="0" fontId="10" fillId="0" borderId="0"/>
    <xf numFmtId="0" fontId="85" fillId="0" borderId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10" fillId="0" borderId="0"/>
    <xf numFmtId="0" fontId="85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0" fillId="0" borderId="0"/>
    <xf numFmtId="0" fontId="10" fillId="0" borderId="0"/>
    <xf numFmtId="0" fontId="85" fillId="0" borderId="0"/>
    <xf numFmtId="0" fontId="91" fillId="0" borderId="0" applyNumberFormat="0" applyFill="0" applyBorder="0" applyAlignment="0" applyProtection="0"/>
    <xf numFmtId="0" fontId="10" fillId="0" borderId="0"/>
    <xf numFmtId="0" fontId="85" fillId="0" borderId="0"/>
    <xf numFmtId="0" fontId="8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92" fillId="0" borderId="0"/>
    <xf numFmtId="0" fontId="9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85" fillId="0" borderId="0"/>
    <xf numFmtId="0" fontId="10" fillId="0" borderId="0"/>
    <xf numFmtId="0" fontId="7" fillId="0" borderId="0"/>
    <xf numFmtId="0" fontId="7" fillId="0" borderId="0"/>
    <xf numFmtId="0" fontId="92" fillId="0" borderId="0"/>
    <xf numFmtId="0" fontId="77" fillId="0" borderId="0"/>
    <xf numFmtId="187" fontId="93" fillId="0" borderId="0">
      <alignment horizontal="left"/>
    </xf>
    <xf numFmtId="188" fontId="94" fillId="0" borderId="0">
      <alignment horizontal="left"/>
    </xf>
    <xf numFmtId="0" fontId="47" fillId="110" borderId="0" applyNumberFormat="0" applyBorder="0" applyAlignment="0" applyProtection="0"/>
    <xf numFmtId="0" fontId="47" fillId="81" borderId="0" applyNumberFormat="0" applyBorder="0" applyAlignment="0" applyProtection="0"/>
    <xf numFmtId="0" fontId="47" fillId="77" borderId="0" applyNumberFormat="0" applyBorder="0" applyAlignment="0" applyProtection="0"/>
    <xf numFmtId="0" fontId="47" fillId="111" borderId="0" applyNumberFormat="0" applyBorder="0" applyAlignment="0" applyProtection="0"/>
    <xf numFmtId="0" fontId="47" fillId="112" borderId="0" applyNumberFormat="0" applyBorder="0" applyAlignment="0" applyProtection="0"/>
    <xf numFmtId="0" fontId="47" fillId="113" borderId="0" applyNumberFormat="0" applyBorder="0" applyAlignment="0" applyProtection="0"/>
    <xf numFmtId="0" fontId="20" fillId="114" borderId="0" applyNumberFormat="0" applyBorder="0" applyAlignment="0" applyProtection="0"/>
    <xf numFmtId="0" fontId="20" fillId="12" borderId="0" applyNumberFormat="0" applyBorder="0" applyAlignment="0" applyProtection="0"/>
    <xf numFmtId="0" fontId="20" fillId="115" borderId="0" applyNumberFormat="0" applyBorder="0" applyAlignment="0" applyProtection="0"/>
    <xf numFmtId="0" fontId="20" fillId="78" borderId="0" applyNumberFormat="0" applyBorder="0" applyAlignment="0" applyProtection="0"/>
    <xf numFmtId="0" fontId="20" fillId="114" borderId="0" applyNumberFormat="0" applyBorder="0" applyAlignment="0" applyProtection="0"/>
    <xf numFmtId="0" fontId="20" fillId="116" borderId="0" applyNumberFormat="0" applyBorder="0" applyAlignment="0" applyProtection="0"/>
    <xf numFmtId="0" fontId="47" fillId="117" borderId="0" applyNumberFormat="0" applyBorder="0" applyAlignment="0" applyProtection="0"/>
    <xf numFmtId="0" fontId="47" fillId="118" borderId="0" applyNumberFormat="0" applyBorder="0" applyAlignment="0" applyProtection="0"/>
    <xf numFmtId="0" fontId="47" fillId="111" borderId="0" applyNumberFormat="0" applyBorder="0" applyAlignment="0" applyProtection="0"/>
    <xf numFmtId="0" fontId="47" fillId="117" borderId="0" applyNumberFormat="0" applyBorder="0" applyAlignment="0" applyProtection="0"/>
    <xf numFmtId="0" fontId="47" fillId="119" borderId="0" applyNumberFormat="0" applyBorder="0" applyAlignment="0" applyProtection="0"/>
    <xf numFmtId="0" fontId="20" fillId="114" borderId="0" applyNumberFormat="0" applyBorder="0" applyAlignment="0" applyProtection="0"/>
    <xf numFmtId="0" fontId="20" fillId="12" borderId="0" applyNumberFormat="0" applyBorder="0" applyAlignment="0" applyProtection="0"/>
    <xf numFmtId="0" fontId="20" fillId="115" borderId="0" applyNumberFormat="0" applyBorder="0" applyAlignment="0" applyProtection="0"/>
    <xf numFmtId="0" fontId="20" fillId="120" borderId="0" applyNumberFormat="0" applyBorder="0" applyAlignment="0" applyProtection="0"/>
    <xf numFmtId="0" fontId="20" fillId="114" borderId="0" applyNumberFormat="0" applyBorder="0" applyAlignment="0" applyProtection="0"/>
    <xf numFmtId="0" fontId="20" fillId="12" borderId="0" applyNumberFormat="0" applyBorder="0" applyAlignment="0" applyProtection="0"/>
    <xf numFmtId="0" fontId="48" fillId="121" borderId="0" applyNumberFormat="0" applyBorder="0" applyAlignment="0" applyProtection="0"/>
    <xf numFmtId="0" fontId="48" fillId="118" borderId="0" applyNumberFormat="0" applyBorder="0" applyAlignment="0" applyProtection="0"/>
    <xf numFmtId="0" fontId="48" fillId="122" borderId="0" applyNumberFormat="0" applyBorder="0" applyAlignment="0" applyProtection="0"/>
    <xf numFmtId="0" fontId="48" fillId="123" borderId="0" applyNumberFormat="0" applyBorder="0" applyAlignment="0" applyProtection="0"/>
    <xf numFmtId="0" fontId="48" fillId="124" borderId="0" applyNumberFormat="0" applyBorder="0" applyAlignment="0" applyProtection="0"/>
    <xf numFmtId="0" fontId="21" fillId="114" borderId="0" applyNumberFormat="0" applyBorder="0" applyAlignment="0" applyProtection="0"/>
    <xf numFmtId="0" fontId="21" fillId="13" borderId="0" applyNumberFormat="0" applyBorder="0" applyAlignment="0" applyProtection="0"/>
    <xf numFmtId="0" fontId="21" fillId="115" borderId="0" applyNumberFormat="0" applyBorder="0" applyAlignment="0" applyProtection="0"/>
    <xf numFmtId="0" fontId="21" fillId="17" borderId="0" applyNumberFormat="0" applyBorder="0" applyAlignment="0" applyProtection="0"/>
    <xf numFmtId="0" fontId="21" fillId="125" borderId="0" applyNumberFormat="0" applyBorder="0" applyAlignment="0" applyProtection="0"/>
    <xf numFmtId="0" fontId="21" fillId="12" borderId="0" applyNumberFormat="0" applyBorder="0" applyAlignment="0" applyProtection="0"/>
    <xf numFmtId="0" fontId="77" fillId="0" borderId="0"/>
    <xf numFmtId="0" fontId="19" fillId="0" borderId="0"/>
    <xf numFmtId="0" fontId="19" fillId="0" borderId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21" fillId="127" borderId="0" applyNumberFormat="0" applyBorder="0" applyAlignment="0" applyProtection="0"/>
    <xf numFmtId="0" fontId="95" fillId="21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21" fillId="13" borderId="0" applyNumberFormat="0" applyBorder="0" applyAlignment="0" applyProtection="0"/>
    <xf numFmtId="0" fontId="95" fillId="22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73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95" fillId="20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52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95" fillId="23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21" fillId="127" borderId="0" applyNumberFormat="0" applyBorder="0" applyAlignment="0" applyProtection="0"/>
    <xf numFmtId="0" fontId="95" fillId="21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129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21" fillId="130" borderId="0" applyNumberFormat="0" applyBorder="0" applyAlignment="0" applyProtection="0"/>
    <xf numFmtId="0" fontId="95" fillId="5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7" fillId="0" borderId="0"/>
    <xf numFmtId="0" fontId="7" fillId="0" borderId="0"/>
    <xf numFmtId="0" fontId="96" fillId="16" borderId="0" applyNumberFormat="0" applyBorder="0" applyAlignment="0" applyProtection="0"/>
    <xf numFmtId="0" fontId="60" fillId="131" borderId="0" applyNumberFormat="0" applyBorder="0" applyAlignment="0" applyProtection="0"/>
    <xf numFmtId="0" fontId="121" fillId="16" borderId="0" applyNumberFormat="0" applyBorder="0" applyAlignment="0" applyProtection="0"/>
    <xf numFmtId="0" fontId="97" fillId="0" borderId="0" applyNumberFormat="0" applyFill="0" applyBorder="0" applyAlignment="0" applyProtection="0">
      <alignment vertical="top"/>
      <protection locked="0"/>
    </xf>
    <xf numFmtId="0" fontId="49" fillId="113" borderId="20" applyNumberFormat="0" applyAlignment="0" applyProtection="0"/>
    <xf numFmtId="0" fontId="94" fillId="0" borderId="0" applyFont="0" applyFill="0" applyBorder="0" applyAlignment="0" applyProtection="0">
      <alignment horizontal="right"/>
    </xf>
    <xf numFmtId="0" fontId="48" fillId="128" borderId="0" applyNumberFormat="0" applyBorder="0" applyAlignment="0" applyProtection="0"/>
    <xf numFmtId="173" fontId="11" fillId="0" borderId="0" applyFill="0" applyBorder="0" applyAlignment="0"/>
    <xf numFmtId="173" fontId="61" fillId="0" borderId="0" applyFill="0" applyBorder="0" applyAlignment="0"/>
    <xf numFmtId="0" fontId="48" fillId="126" borderId="0" applyNumberFormat="0" applyBorder="0" applyAlignment="0" applyProtection="0"/>
    <xf numFmtId="174" fontId="11" fillId="0" borderId="0" applyFill="0" applyBorder="0" applyAlignment="0"/>
    <xf numFmtId="174" fontId="61" fillId="0" borderId="0" applyFill="0" applyBorder="0" applyAlignment="0"/>
    <xf numFmtId="175" fontId="11" fillId="0" borderId="0" applyFill="0" applyBorder="0" applyAlignment="0"/>
    <xf numFmtId="175" fontId="61" fillId="0" borderId="0" applyFill="0" applyBorder="0" applyAlignment="0"/>
    <xf numFmtId="176" fontId="11" fillId="0" borderId="0" applyFill="0" applyBorder="0" applyAlignment="0"/>
    <xf numFmtId="176" fontId="61" fillId="0" borderId="0" applyFill="0" applyBorder="0" applyAlignment="0"/>
    <xf numFmtId="177" fontId="11" fillId="0" borderId="0" applyFill="0" applyBorder="0" applyAlignment="0"/>
    <xf numFmtId="177" fontId="61" fillId="0" borderId="0" applyFill="0" applyBorder="0" applyAlignment="0"/>
    <xf numFmtId="173" fontId="11" fillId="0" borderId="0" applyFill="0" applyBorder="0" applyAlignment="0"/>
    <xf numFmtId="173" fontId="61" fillId="0" borderId="0" applyFill="0" applyBorder="0" applyAlignment="0"/>
    <xf numFmtId="0" fontId="48" fillId="75" borderId="0" applyNumberFormat="0" applyBorder="0" applyAlignment="0" applyProtection="0"/>
    <xf numFmtId="178" fontId="11" fillId="0" borderId="0" applyFill="0" applyBorder="0" applyAlignment="0"/>
    <xf numFmtId="178" fontId="61" fillId="0" borderId="0" applyFill="0" applyBorder="0" applyAlignment="0"/>
    <xf numFmtId="174" fontId="11" fillId="0" borderId="0" applyFill="0" applyBorder="0" applyAlignment="0"/>
    <xf numFmtId="174" fontId="61" fillId="0" borderId="0" applyFill="0" applyBorder="0" applyAlignment="0"/>
    <xf numFmtId="0" fontId="98" fillId="78" borderId="20" applyNumberFormat="0" applyAlignment="0" applyProtection="0"/>
    <xf numFmtId="0" fontId="76" fillId="79" borderId="20" applyNumberFormat="0" applyAlignment="0" applyProtection="0"/>
    <xf numFmtId="189" fontId="99" fillId="0" borderId="0" applyFill="0" applyBorder="0" applyProtection="0"/>
    <xf numFmtId="0" fontId="100" fillId="19" borderId="21" applyNumberFormat="0" applyAlignment="0" applyProtection="0"/>
    <xf numFmtId="0" fontId="54" fillId="69" borderId="21" applyNumberFormat="0" applyAlignment="0" applyProtection="0"/>
    <xf numFmtId="0" fontId="24" fillId="132" borderId="47" applyNumberFormat="0" applyAlignment="0" applyProtection="0"/>
    <xf numFmtId="0" fontId="78" fillId="0" borderId="0" applyNumberFormat="0" applyFill="0" applyBorder="0" applyAlignment="0" applyProtection="0"/>
    <xf numFmtId="0" fontId="79" fillId="0" borderId="48" applyNumberFormat="0" applyFill="0" applyAlignment="0" applyProtection="0"/>
    <xf numFmtId="0" fontId="80" fillId="0" borderId="30" applyNumberFormat="0" applyFill="0" applyAlignment="0" applyProtection="0"/>
    <xf numFmtId="0" fontId="81" fillId="0" borderId="49" applyNumberFormat="0" applyFill="0" applyAlignment="0" applyProtection="0"/>
    <xf numFmtId="0" fontId="81" fillId="0" borderId="0" applyNumberFormat="0" applyFill="0" applyBorder="0" applyAlignment="0" applyProtection="0"/>
    <xf numFmtId="185" fontId="7" fillId="0" borderId="0" applyFill="0" applyBorder="0" applyAlignment="0" applyProtection="0"/>
    <xf numFmtId="173" fontId="11" fillId="0" borderId="0" applyFont="0" applyFill="0" applyBorder="0" applyAlignment="0" applyProtection="0"/>
    <xf numFmtId="173" fontId="61" fillId="0" borderId="0" applyFont="0" applyFill="0" applyBorder="0" applyAlignment="0" applyProtection="0"/>
    <xf numFmtId="164" fontId="44" fillId="0" borderId="0" applyFont="0" applyFill="0" applyBorder="0" applyAlignment="0" applyProtection="0"/>
    <xf numFmtId="195" fontId="77" fillId="0" borderId="0" applyFont="0" applyFill="0" applyBorder="0" applyAlignment="0" applyProtection="0"/>
    <xf numFmtId="0" fontId="101" fillId="0" borderId="0" applyNumberFormat="0" applyAlignment="0">
      <alignment horizontal="left"/>
    </xf>
    <xf numFmtId="174" fontId="11" fillId="0" borderId="0" applyFont="0" applyFill="0" applyBorder="0" applyAlignment="0" applyProtection="0"/>
    <xf numFmtId="174" fontId="61" fillId="0" borderId="0" applyFont="0" applyFill="0" applyBorder="0" applyAlignment="0" applyProtection="0"/>
    <xf numFmtId="14" fontId="37" fillId="0" borderId="0" applyFill="0" applyBorder="0" applyAlignment="0"/>
    <xf numFmtId="14" fontId="13" fillId="0" borderId="0"/>
    <xf numFmtId="38" fontId="13" fillId="0" borderId="0" applyFont="0" applyFill="0" applyBorder="0" applyAlignment="0" applyProtection="0"/>
    <xf numFmtId="195" fontId="19" fillId="0" borderId="0" applyFont="0" applyFill="0" applyBorder="0" applyAlignment="0" applyProtection="0"/>
    <xf numFmtId="40" fontId="13" fillId="0" borderId="0" applyFont="0" applyFill="0" applyBorder="0" applyAlignment="0" applyProtection="0"/>
    <xf numFmtId="165" fontId="99" fillId="0" borderId="0" applyFill="0" applyBorder="0" applyProtection="0"/>
    <xf numFmtId="0" fontId="54" fillId="69" borderId="21" applyNumberFormat="0" applyAlignment="0" applyProtection="0"/>
    <xf numFmtId="173" fontId="11" fillId="0" borderId="0" applyFill="0" applyBorder="0" applyAlignment="0"/>
    <xf numFmtId="173" fontId="61" fillId="0" borderId="0" applyFill="0" applyBorder="0" applyAlignment="0"/>
    <xf numFmtId="174" fontId="11" fillId="0" borderId="0" applyFill="0" applyBorder="0" applyAlignment="0"/>
    <xf numFmtId="174" fontId="61" fillId="0" borderId="0" applyFill="0" applyBorder="0" applyAlignment="0"/>
    <xf numFmtId="173" fontId="11" fillId="0" borderId="0" applyFill="0" applyBorder="0" applyAlignment="0"/>
    <xf numFmtId="173" fontId="61" fillId="0" borderId="0" applyFill="0" applyBorder="0" applyAlignment="0"/>
    <xf numFmtId="178" fontId="11" fillId="0" borderId="0" applyFill="0" applyBorder="0" applyAlignment="0"/>
    <xf numFmtId="178" fontId="61" fillId="0" borderId="0" applyFill="0" applyBorder="0" applyAlignment="0"/>
    <xf numFmtId="174" fontId="11" fillId="0" borderId="0" applyFill="0" applyBorder="0" applyAlignment="0"/>
    <xf numFmtId="174" fontId="61" fillId="0" borderId="0" applyFill="0" applyBorder="0" applyAlignment="0"/>
    <xf numFmtId="0" fontId="102" fillId="0" borderId="0" applyNumberFormat="0" applyAlignment="0">
      <alignment horizontal="left"/>
    </xf>
    <xf numFmtId="0" fontId="77" fillId="0" borderId="0" applyFont="0" applyFill="0" applyBorder="0" applyAlignment="0" applyProtection="0"/>
    <xf numFmtId="190" fontId="44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103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168" fontId="45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7" fillId="2" borderId="0"/>
    <xf numFmtId="0" fontId="7" fillId="2" borderId="0"/>
    <xf numFmtId="0" fontId="104" fillId="133" borderId="0" applyNumberFormat="0" applyBorder="0" applyAlignment="0" applyProtection="0"/>
    <xf numFmtId="0" fontId="56" fillId="134" borderId="0" applyNumberFormat="0" applyBorder="0" applyAlignment="0" applyProtection="0"/>
    <xf numFmtId="0" fontId="26" fillId="115" borderId="0" applyNumberFormat="0" applyBorder="0" applyAlignment="0" applyProtection="0"/>
    <xf numFmtId="38" fontId="44" fillId="2" borderId="0" applyNumberFormat="0" applyBorder="0" applyAlignment="0" applyProtection="0"/>
    <xf numFmtId="191" fontId="105" fillId="0" borderId="0" applyNumberFormat="0" applyFill="0" applyBorder="0" applyProtection="0">
      <alignment horizontal="right"/>
    </xf>
    <xf numFmtId="0" fontId="48" fillId="129" borderId="0" applyNumberFormat="0" applyBorder="0" applyAlignment="0" applyProtection="0"/>
    <xf numFmtId="0" fontId="46" fillId="0" borderId="2" applyNumberFormat="0" applyAlignment="0" applyProtection="0">
      <alignment horizontal="left" vertical="center"/>
    </xf>
    <xf numFmtId="0" fontId="46" fillId="0" borderId="3">
      <alignment horizontal="left" vertical="center"/>
    </xf>
    <xf numFmtId="0" fontId="27" fillId="0" borderId="50" applyNumberFormat="0" applyFill="0" applyAlignment="0" applyProtection="0"/>
    <xf numFmtId="0" fontId="28" fillId="0" borderId="51" applyNumberFormat="0" applyFill="0" applyAlignment="0" applyProtection="0"/>
    <xf numFmtId="0" fontId="29" fillId="0" borderId="52" applyNumberFormat="0" applyFill="0" applyAlignment="0" applyProtection="0"/>
    <xf numFmtId="0" fontId="29" fillId="0" borderId="0" applyNumberFormat="0" applyFill="0" applyBorder="0" applyAlignment="0" applyProtection="0"/>
    <xf numFmtId="0" fontId="44" fillId="80" borderId="0"/>
    <xf numFmtId="0" fontId="106" fillId="0" borderId="0" applyNumberFormat="0" applyFill="0" applyBorder="0" applyAlignment="0" applyProtection="0">
      <alignment vertical="top"/>
      <protection locked="0"/>
    </xf>
    <xf numFmtId="10" fontId="44" fillId="3" borderId="4" applyNumberFormat="0" applyBorder="0" applyAlignment="0" applyProtection="0"/>
    <xf numFmtId="0" fontId="18" fillId="47" borderId="36" applyNumberFormat="0" applyAlignment="0" applyProtection="0"/>
    <xf numFmtId="0" fontId="48" fillId="126" borderId="0" applyNumberFormat="0" applyBorder="0" applyAlignment="0" applyProtection="0"/>
    <xf numFmtId="0" fontId="48" fillId="135" borderId="0" applyNumberFormat="0" applyBorder="0" applyAlignment="0" applyProtection="0"/>
    <xf numFmtId="0" fontId="48" fillId="126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9" borderId="0" applyNumberFormat="0" applyBorder="0" applyAlignment="0" applyProtection="0"/>
    <xf numFmtId="0" fontId="48" fillId="52" borderId="0" applyNumberFormat="0" applyBorder="0" applyAlignment="0" applyProtection="0"/>
    <xf numFmtId="0" fontId="48" fillId="129" borderId="0" applyNumberFormat="0" applyBorder="0" applyAlignment="0" applyProtection="0"/>
    <xf numFmtId="0" fontId="48" fillId="75" borderId="0" applyNumberFormat="0" applyBorder="0" applyAlignment="0" applyProtection="0"/>
    <xf numFmtId="0" fontId="48" fillId="122" borderId="0" applyNumberFormat="0" applyBorder="0" applyAlignment="0" applyProtection="0"/>
    <xf numFmtId="0" fontId="48" fillId="52" borderId="0" applyNumberFormat="0" applyBorder="0" applyAlignment="0" applyProtection="0"/>
    <xf numFmtId="0" fontId="48" fillId="12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56" fillId="134" borderId="0" applyNumberFormat="0" applyBorder="0" applyAlignment="0" applyProtection="0"/>
    <xf numFmtId="0" fontId="56" fillId="134" borderId="0" applyNumberFormat="0" applyBorder="0" applyAlignment="0" applyProtection="0"/>
    <xf numFmtId="0" fontId="57" fillId="49" borderId="25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3" fontId="11" fillId="0" borderId="0" applyFill="0" applyBorder="0" applyAlignment="0"/>
    <xf numFmtId="173" fontId="61" fillId="0" borderId="0" applyFill="0" applyBorder="0" applyAlignment="0"/>
    <xf numFmtId="174" fontId="11" fillId="0" borderId="0" applyFill="0" applyBorder="0" applyAlignment="0"/>
    <xf numFmtId="174" fontId="61" fillId="0" borderId="0" applyFill="0" applyBorder="0" applyAlignment="0"/>
    <xf numFmtId="173" fontId="11" fillId="0" borderId="0" applyFill="0" applyBorder="0" applyAlignment="0"/>
    <xf numFmtId="173" fontId="61" fillId="0" borderId="0" applyFill="0" applyBorder="0" applyAlignment="0"/>
    <xf numFmtId="0" fontId="45" fillId="0" borderId="0"/>
    <xf numFmtId="178" fontId="11" fillId="0" borderId="0" applyFill="0" applyBorder="0" applyAlignment="0"/>
    <xf numFmtId="178" fontId="61" fillId="0" borderId="0" applyFill="0" applyBorder="0" applyAlignment="0"/>
    <xf numFmtId="174" fontId="11" fillId="0" borderId="0" applyFill="0" applyBorder="0" applyAlignment="0"/>
    <xf numFmtId="174" fontId="61" fillId="0" borderId="0" applyFill="0" applyBorder="0" applyAlignment="0"/>
    <xf numFmtId="0" fontId="122" fillId="0" borderId="35" applyNumberFormat="0" applyFill="0" applyAlignment="0" applyProtection="0"/>
    <xf numFmtId="0" fontId="58" fillId="0" borderId="0" applyNumberFormat="0" applyFill="0" applyBorder="0" applyAlignment="0" applyProtection="0"/>
    <xf numFmtId="0" fontId="4" fillId="0" borderId="0"/>
    <xf numFmtId="0" fontId="18" fillId="0" borderId="0"/>
    <xf numFmtId="0" fontId="107" fillId="0" borderId="0"/>
    <xf numFmtId="41" fontId="7" fillId="0" borderId="0" applyFill="0" applyBorder="0" applyAlignment="0" applyProtection="0">
      <alignment horizontal="right"/>
    </xf>
    <xf numFmtId="41" fontId="7" fillId="0" borderId="0" applyFill="0" applyBorder="0" applyAlignment="0" applyProtection="0">
      <alignment horizontal="right"/>
    </xf>
    <xf numFmtId="0" fontId="108" fillId="18" borderId="0" applyNumberFormat="0" applyBorder="0" applyAlignment="0" applyProtection="0"/>
    <xf numFmtId="0" fontId="75" fillId="50" borderId="0" applyNumberFormat="0" applyBorder="0" applyAlignment="0" applyProtection="0"/>
    <xf numFmtId="0" fontId="32" fillId="18" borderId="0" applyNumberFormat="0" applyBorder="0" applyAlignment="0" applyProtection="0"/>
    <xf numFmtId="37" fontId="109" fillId="0" borderId="0"/>
    <xf numFmtId="179" fontId="17" fillId="0" borderId="0"/>
    <xf numFmtId="179" fontId="86" fillId="0" borderId="0"/>
    <xf numFmtId="186" fontId="17" fillId="0" borderId="0"/>
    <xf numFmtId="0" fontId="4" fillId="0" borderId="0"/>
    <xf numFmtId="0" fontId="4" fillId="0" borderId="0"/>
    <xf numFmtId="0" fontId="7" fillId="0" borderId="0"/>
    <xf numFmtId="0" fontId="45" fillId="0" borderId="0"/>
    <xf numFmtId="0" fontId="45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19" fillId="0" borderId="0"/>
    <xf numFmtId="0" fontId="123" fillId="0" borderId="0"/>
    <xf numFmtId="0" fontId="45" fillId="0" borderId="0"/>
    <xf numFmtId="0" fontId="7" fillId="0" borderId="0"/>
    <xf numFmtId="0" fontId="7" fillId="0" borderId="0"/>
    <xf numFmtId="0" fontId="12" fillId="0" borderId="0"/>
    <xf numFmtId="0" fontId="19" fillId="0" borderId="0"/>
    <xf numFmtId="0" fontId="7" fillId="0" borderId="0"/>
    <xf numFmtId="0" fontId="7" fillId="0" borderId="0"/>
    <xf numFmtId="0" fontId="19" fillId="0" borderId="0"/>
    <xf numFmtId="0" fontId="7" fillId="0" borderId="0"/>
    <xf numFmtId="0" fontId="19" fillId="0" borderId="0"/>
    <xf numFmtId="0" fontId="7" fillId="0" borderId="0"/>
    <xf numFmtId="0" fontId="19" fillId="0" borderId="0"/>
    <xf numFmtId="0" fontId="7" fillId="0" borderId="0"/>
    <xf numFmtId="0" fontId="1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0" borderId="0"/>
    <xf numFmtId="0" fontId="7" fillId="0" borderId="0"/>
    <xf numFmtId="0" fontId="4" fillId="0" borderId="0"/>
    <xf numFmtId="0" fontId="44" fillId="80" borderId="0"/>
    <xf numFmtId="0" fontId="44" fillId="80" borderId="0"/>
    <xf numFmtId="0" fontId="44" fillId="80" borderId="0"/>
    <xf numFmtId="0" fontId="123" fillId="0" borderId="0"/>
    <xf numFmtId="0" fontId="7" fillId="0" borderId="0"/>
    <xf numFmtId="0" fontId="4" fillId="0" borderId="0"/>
    <xf numFmtId="0" fontId="123" fillId="0" borderId="0"/>
    <xf numFmtId="0" fontId="7" fillId="0" borderId="0"/>
    <xf numFmtId="0" fontId="123" fillId="0" borderId="0"/>
    <xf numFmtId="0" fontId="7" fillId="0" borderId="0"/>
    <xf numFmtId="0" fontId="123" fillId="0" borderId="0"/>
    <xf numFmtId="0" fontId="7" fillId="0" borderId="0"/>
    <xf numFmtId="0" fontId="123" fillId="0" borderId="0"/>
    <xf numFmtId="0" fontId="7" fillId="0" borderId="0"/>
    <xf numFmtId="0" fontId="123" fillId="0" borderId="0"/>
    <xf numFmtId="0" fontId="7" fillId="0" borderId="0"/>
    <xf numFmtId="0" fontId="44" fillId="8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7" fillId="0" borderId="0"/>
    <xf numFmtId="0" fontId="19" fillId="0" borderId="0"/>
    <xf numFmtId="0" fontId="45" fillId="0" borderId="0"/>
    <xf numFmtId="0" fontId="19" fillId="0" borderId="0"/>
    <xf numFmtId="0" fontId="44" fillId="80" borderId="0"/>
    <xf numFmtId="0" fontId="44" fillId="0" borderId="0"/>
    <xf numFmtId="0" fontId="44" fillId="0" borderId="0"/>
    <xf numFmtId="0" fontId="7" fillId="0" borderId="0"/>
    <xf numFmtId="0" fontId="7" fillId="0" borderId="0"/>
    <xf numFmtId="0" fontId="7" fillId="0" borderId="0"/>
    <xf numFmtId="0" fontId="44" fillId="80" borderId="0"/>
    <xf numFmtId="0" fontId="7" fillId="0" borderId="0"/>
    <xf numFmtId="0" fontId="123" fillId="0" borderId="0"/>
    <xf numFmtId="0" fontId="123" fillId="0" borderId="0"/>
    <xf numFmtId="0" fontId="45" fillId="0" borderId="0"/>
    <xf numFmtId="0" fontId="7" fillId="0" borderId="0"/>
    <xf numFmtId="0" fontId="123" fillId="0" borderId="0"/>
    <xf numFmtId="0" fontId="18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77" fillId="0" borderId="0"/>
    <xf numFmtId="0" fontId="45" fillId="0" borderId="0"/>
    <xf numFmtId="0" fontId="89" fillId="0" borderId="0"/>
    <xf numFmtId="0" fontId="18" fillId="0" borderId="0"/>
    <xf numFmtId="0" fontId="9" fillId="0" borderId="0"/>
    <xf numFmtId="0" fontId="9" fillId="0" borderId="0"/>
    <xf numFmtId="0" fontId="44" fillId="80" borderId="0"/>
    <xf numFmtId="0" fontId="9" fillId="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18" fillId="0" borderId="0"/>
    <xf numFmtId="0" fontId="44" fillId="80" borderId="0"/>
    <xf numFmtId="0" fontId="44" fillId="80" borderId="0"/>
    <xf numFmtId="0" fontId="45" fillId="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18" fillId="0" borderId="0"/>
    <xf numFmtId="0" fontId="44" fillId="80" borderId="0"/>
    <xf numFmtId="0" fontId="44" fillId="80" borderId="0"/>
    <xf numFmtId="0" fontId="18" fillId="0" borderId="0"/>
    <xf numFmtId="0" fontId="44" fillId="80" borderId="0"/>
    <xf numFmtId="0" fontId="9" fillId="0" borderId="0"/>
    <xf numFmtId="0" fontId="18" fillId="0" borderId="0"/>
    <xf numFmtId="0" fontId="9" fillId="0" borderId="0"/>
    <xf numFmtId="0" fontId="18" fillId="0" borderId="0"/>
    <xf numFmtId="0" fontId="87" fillId="0" borderId="0"/>
    <xf numFmtId="0" fontId="18" fillId="0" borderId="0"/>
    <xf numFmtId="0" fontId="18" fillId="0" borderId="0"/>
    <xf numFmtId="0" fontId="18" fillId="0" borderId="0"/>
    <xf numFmtId="0" fontId="9" fillId="0" borderId="0"/>
    <xf numFmtId="0" fontId="107" fillId="0" borderId="0"/>
    <xf numFmtId="0" fontId="9" fillId="0" borderId="0"/>
    <xf numFmtId="0" fontId="44" fillId="8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88" fillId="0" borderId="0"/>
    <xf numFmtId="0" fontId="9" fillId="0" borderId="0"/>
    <xf numFmtId="0" fontId="9" fillId="0" borderId="0"/>
    <xf numFmtId="0" fontId="9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" fillId="0" borderId="0"/>
    <xf numFmtId="0" fontId="44" fillId="80" borderId="0"/>
    <xf numFmtId="0" fontId="44" fillId="80" borderId="0"/>
    <xf numFmtId="0" fontId="4" fillId="0" borderId="0"/>
    <xf numFmtId="0" fontId="5" fillId="0" borderId="0"/>
    <xf numFmtId="0" fontId="77" fillId="116" borderId="36" applyNumberFormat="0" applyFont="0" applyAlignment="0" applyProtection="0"/>
    <xf numFmtId="0" fontId="110" fillId="0" borderId="0"/>
    <xf numFmtId="0" fontId="59" fillId="0" borderId="53" applyNumberFormat="0" applyFill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1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111" fillId="136" borderId="0"/>
    <xf numFmtId="173" fontId="11" fillId="0" borderId="0" applyFill="0" applyBorder="0" applyAlignment="0"/>
    <xf numFmtId="173" fontId="61" fillId="0" borderId="0" applyFill="0" applyBorder="0" applyAlignment="0"/>
    <xf numFmtId="174" fontId="11" fillId="0" borderId="0" applyFill="0" applyBorder="0" applyAlignment="0"/>
    <xf numFmtId="174" fontId="61" fillId="0" borderId="0" applyFill="0" applyBorder="0" applyAlignment="0"/>
    <xf numFmtId="173" fontId="11" fillId="0" borderId="0" applyFill="0" applyBorder="0" applyAlignment="0"/>
    <xf numFmtId="173" fontId="61" fillId="0" borderId="0" applyFill="0" applyBorder="0" applyAlignment="0"/>
    <xf numFmtId="178" fontId="11" fillId="0" borderId="0" applyFill="0" applyBorder="0" applyAlignment="0"/>
    <xf numFmtId="178" fontId="61" fillId="0" borderId="0" applyFill="0" applyBorder="0" applyAlignment="0"/>
    <xf numFmtId="174" fontId="11" fillId="0" borderId="0" applyFill="0" applyBorder="0" applyAlignment="0"/>
    <xf numFmtId="174" fontId="61" fillId="0" borderId="0" applyFill="0" applyBorder="0" applyAlignment="0"/>
    <xf numFmtId="170" fontId="112" fillId="0" borderId="0" applyFill="0" applyBorder="0" applyAlignment="0" applyProtection="0"/>
    <xf numFmtId="0" fontId="13" fillId="0" borderId="0" applyNumberFormat="0" applyFont="0" applyFill="0" applyBorder="0" applyAlignment="0" applyProtection="0">
      <alignment horizontal="left"/>
    </xf>
    <xf numFmtId="15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0" fontId="7" fillId="0" borderId="54">
      <alignment horizontal="center"/>
    </xf>
    <xf numFmtId="0" fontId="7" fillId="0" borderId="54">
      <alignment horizontal="center"/>
    </xf>
    <xf numFmtId="3" fontId="13" fillId="0" borderId="0" applyFont="0" applyFill="0" applyBorder="0" applyAlignment="0" applyProtection="0"/>
    <xf numFmtId="0" fontId="13" fillId="137" borderId="0" applyNumberFormat="0" applyFont="0" applyBorder="0" applyAlignment="0" applyProtection="0"/>
    <xf numFmtId="192" fontId="113" fillId="0" borderId="0" applyNumberFormat="0" applyFill="0" applyBorder="0" applyAlignment="0" applyProtection="0">
      <alignment horizontal="left"/>
    </xf>
    <xf numFmtId="0" fontId="60" fillId="131" borderId="0" applyNumberFormat="0" applyBorder="0" applyAlignment="0" applyProtection="0"/>
    <xf numFmtId="0" fontId="60" fillId="131" borderId="0" applyNumberFormat="0" applyBorder="0" applyAlignment="0" applyProtection="0"/>
    <xf numFmtId="49" fontId="114" fillId="138" borderId="0" applyNumberFormat="0" applyFont="0" applyFill="0" applyBorder="0" applyAlignment="0">
      <alignment horizontal="center" vertical="center" wrapText="1" shrinkToFit="1"/>
    </xf>
    <xf numFmtId="0" fontId="37" fillId="50" borderId="25" applyNumberFormat="0" applyProtection="0">
      <alignment vertical="center"/>
    </xf>
    <xf numFmtId="4" fontId="12" fillId="28" borderId="25" applyNumberFormat="0" applyProtection="0">
      <alignment vertical="center"/>
    </xf>
    <xf numFmtId="0" fontId="82" fillId="50" borderId="25" applyNumberFormat="0" applyProtection="0">
      <alignment vertical="center"/>
    </xf>
    <xf numFmtId="0" fontId="37" fillId="50" borderId="25" applyNumberFormat="0" applyProtection="0">
      <alignment horizontal="left" vertical="center" indent="1"/>
    </xf>
    <xf numFmtId="4" fontId="12" fillId="28" borderId="25" applyNumberFormat="0" applyProtection="0">
      <alignment horizontal="left" vertical="center" indent="1"/>
    </xf>
    <xf numFmtId="0" fontId="37" fillId="50" borderId="25" applyNumberFormat="0" applyProtection="0">
      <alignment horizontal="left" vertical="center" indent="1"/>
    </xf>
    <xf numFmtId="0" fontId="7" fillId="110" borderId="25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0" fontId="37" fillId="81" borderId="25" applyNumberFormat="0" applyProtection="0">
      <alignment horizontal="right" vertical="center"/>
    </xf>
    <xf numFmtId="0" fontId="37" fillId="46" borderId="25" applyNumberFormat="0" applyProtection="0">
      <alignment horizontal="right" vertical="center"/>
    </xf>
    <xf numFmtId="0" fontId="37" fillId="73" borderId="25" applyNumberFormat="0" applyProtection="0">
      <alignment horizontal="right" vertical="center"/>
    </xf>
    <xf numFmtId="0" fontId="37" fillId="119" borderId="25" applyNumberFormat="0" applyProtection="0">
      <alignment horizontal="right" vertical="center"/>
    </xf>
    <xf numFmtId="0" fontId="37" fillId="124" borderId="25" applyNumberFormat="0" applyProtection="0">
      <alignment horizontal="right" vertical="center"/>
    </xf>
    <xf numFmtId="0" fontId="48" fillId="126" borderId="0" applyNumberFormat="0" applyBorder="0" applyAlignment="0" applyProtection="0"/>
    <xf numFmtId="0" fontId="37" fillId="76" borderId="25" applyNumberFormat="0" applyProtection="0">
      <alignment horizontal="right" vertical="center"/>
    </xf>
    <xf numFmtId="0" fontId="37" fillId="74" borderId="25" applyNumberFormat="0" applyProtection="0">
      <alignment horizontal="right" vertical="center"/>
    </xf>
    <xf numFmtId="0" fontId="37" fillId="139" borderId="25" applyNumberFormat="0" applyProtection="0">
      <alignment horizontal="right" vertical="center"/>
    </xf>
    <xf numFmtId="0" fontId="37" fillId="118" borderId="25" applyNumberFormat="0" applyProtection="0">
      <alignment horizontal="right" vertical="center"/>
    </xf>
    <xf numFmtId="0" fontId="83" fillId="140" borderId="25" applyNumberFormat="0" applyProtection="0">
      <alignment horizontal="left" vertical="center" indent="1"/>
    </xf>
    <xf numFmtId="4" fontId="35" fillId="39" borderId="25" applyNumberFormat="0" applyProtection="0">
      <alignment horizontal="left" vertical="center" indent="1"/>
    </xf>
    <xf numFmtId="0" fontId="37" fillId="141" borderId="55" applyNumberFormat="0" applyProtection="0">
      <alignment horizontal="left" vertical="center" indent="1"/>
    </xf>
    <xf numFmtId="4" fontId="12" fillId="40" borderId="27" applyNumberFormat="0" applyProtection="0">
      <alignment horizontal="left" vertical="center" indent="1"/>
    </xf>
    <xf numFmtId="0" fontId="36" fillId="75" borderId="0" applyNumberFormat="0" applyProtection="0">
      <alignment horizontal="left" vertical="center" indent="1"/>
    </xf>
    <xf numFmtId="0" fontId="7" fillId="110" borderId="25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0" fontId="7" fillId="0" borderId="0"/>
    <xf numFmtId="0" fontId="7" fillId="0" borderId="0"/>
    <xf numFmtId="0" fontId="37" fillId="141" borderId="25" applyNumberFormat="0" applyProtection="0">
      <alignment horizontal="left" vertical="center" indent="1"/>
    </xf>
    <xf numFmtId="4" fontId="37" fillId="40" borderId="25" applyNumberFormat="0" applyProtection="0">
      <alignment horizontal="left" vertical="center" indent="1"/>
    </xf>
    <xf numFmtId="0" fontId="37" fillId="142" borderId="25" applyNumberFormat="0" applyProtection="0">
      <alignment horizontal="left" vertical="center" indent="1"/>
    </xf>
    <xf numFmtId="4" fontId="37" fillId="42" borderId="25" applyNumberFormat="0" applyProtection="0">
      <alignment horizontal="left" vertical="center" indent="1"/>
    </xf>
    <xf numFmtId="0" fontId="7" fillId="142" borderId="25" applyNumberFormat="0" applyProtection="0">
      <alignment horizontal="left" vertical="center" indent="1"/>
    </xf>
    <xf numFmtId="0" fontId="7" fillId="42" borderId="25" applyNumberFormat="0" applyProtection="0">
      <alignment horizontal="left" vertical="center" indent="1"/>
    </xf>
    <xf numFmtId="0" fontId="45" fillId="0" borderId="0"/>
    <xf numFmtId="0" fontId="7" fillId="142" borderId="25" applyNumberFormat="0" applyProtection="0">
      <alignment horizontal="left" vertical="center" indent="1"/>
    </xf>
    <xf numFmtId="0" fontId="7" fillId="42" borderId="25" applyNumberFormat="0" applyProtection="0">
      <alignment horizontal="left" vertical="center" indent="1"/>
    </xf>
    <xf numFmtId="0" fontId="7" fillId="69" borderId="25" applyNumberFormat="0" applyProtection="0">
      <alignment horizontal="left" vertical="center" indent="1"/>
    </xf>
    <xf numFmtId="0" fontId="7" fillId="43" borderId="25" applyNumberFormat="0" applyProtection="0">
      <alignment horizontal="left" vertical="center" indent="1"/>
    </xf>
    <xf numFmtId="0" fontId="18" fillId="0" borderId="0"/>
    <xf numFmtId="0" fontId="7" fillId="69" borderId="25" applyNumberFormat="0" applyProtection="0">
      <alignment horizontal="left" vertical="center" indent="1"/>
    </xf>
    <xf numFmtId="0" fontId="7" fillId="43" borderId="25" applyNumberFormat="0" applyProtection="0">
      <alignment horizontal="left" vertical="center" indent="1"/>
    </xf>
    <xf numFmtId="0" fontId="7" fillId="49" borderId="25" applyNumberFormat="0" applyProtection="0">
      <alignment horizontal="left" vertical="center" indent="1"/>
    </xf>
    <xf numFmtId="0" fontId="7" fillId="2" borderId="25" applyNumberFormat="0" applyProtection="0">
      <alignment horizontal="left" vertical="center" indent="1"/>
    </xf>
    <xf numFmtId="0" fontId="7" fillId="49" borderId="25" applyNumberFormat="0" applyProtection="0">
      <alignment horizontal="left" vertical="center" indent="1"/>
    </xf>
    <xf numFmtId="0" fontId="7" fillId="2" borderId="25" applyNumberFormat="0" applyProtection="0">
      <alignment horizontal="left" vertical="center" indent="1"/>
    </xf>
    <xf numFmtId="0" fontId="77" fillId="29" borderId="25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0" fontId="7" fillId="110" borderId="25" applyNumberFormat="0" applyProtection="0">
      <alignment horizontal="left" vertical="center" indent="1"/>
    </xf>
    <xf numFmtId="0" fontId="45" fillId="0" borderId="0"/>
    <xf numFmtId="0" fontId="7" fillId="110" borderId="25" applyNumberFormat="0" applyProtection="0">
      <alignment horizontal="left" vertical="center" indent="1"/>
    </xf>
    <xf numFmtId="0" fontId="48" fillId="73" borderId="0" applyNumberFormat="0" applyBorder="0" applyAlignment="0" applyProtection="0"/>
    <xf numFmtId="0" fontId="7" fillId="110" borderId="25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0" fontId="7" fillId="110" borderId="25" applyNumberFormat="0" applyProtection="0">
      <alignment horizontal="left" vertical="center" indent="1"/>
    </xf>
    <xf numFmtId="0" fontId="48" fillId="128" borderId="0" applyNumberFormat="0" applyBorder="0" applyAlignment="0" applyProtection="0"/>
    <xf numFmtId="0" fontId="7" fillId="0" borderId="0"/>
    <xf numFmtId="0" fontId="7" fillId="0" borderId="0"/>
    <xf numFmtId="0" fontId="37" fillId="47" borderId="25" applyNumberFormat="0" applyProtection="0">
      <alignment vertical="center"/>
    </xf>
    <xf numFmtId="0" fontId="82" fillId="47" borderId="25" applyNumberFormat="0" applyProtection="0">
      <alignment vertical="center"/>
    </xf>
    <xf numFmtId="0" fontId="37" fillId="47" borderId="25" applyNumberFormat="0" applyProtection="0">
      <alignment horizontal="left" vertical="center" indent="1"/>
    </xf>
    <xf numFmtId="0" fontId="37" fillId="47" borderId="25" applyNumberFormat="0" applyProtection="0">
      <alignment horizontal="left" vertical="center" indent="1"/>
    </xf>
    <xf numFmtId="0" fontId="37" fillId="141" borderId="25" applyNumberFormat="0" applyProtection="0">
      <alignment horizontal="right" vertical="center"/>
    </xf>
    <xf numFmtId="0" fontId="37" fillId="141" borderId="25" applyNumberFormat="0" applyProtection="0">
      <alignment horizontal="right" vertical="center"/>
    </xf>
    <xf numFmtId="0" fontId="82" fillId="141" borderId="25" applyNumberFormat="0" applyProtection="0">
      <alignment horizontal="right" vertical="center"/>
    </xf>
    <xf numFmtId="0" fontId="7" fillId="110" borderId="25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0" fontId="7" fillId="110" borderId="25" applyNumberFormat="0" applyProtection="0">
      <alignment horizontal="left" vertical="center" indent="1"/>
    </xf>
    <xf numFmtId="0" fontId="84" fillId="141" borderId="25" applyNumberFormat="0" applyProtection="0">
      <alignment horizontal="right" vertical="center"/>
    </xf>
    <xf numFmtId="0" fontId="115" fillId="143" borderId="0"/>
    <xf numFmtId="0" fontId="116" fillId="143" borderId="0"/>
    <xf numFmtId="0" fontId="117" fillId="4" borderId="0"/>
    <xf numFmtId="0" fontId="75" fillId="50" borderId="0" applyNumberFormat="0" applyBorder="0" applyAlignment="0" applyProtection="0"/>
    <xf numFmtId="0" fontId="75" fillId="50" borderId="0" applyNumberFormat="0" applyBorder="0" applyAlignment="0" applyProtection="0"/>
    <xf numFmtId="0" fontId="105" fillId="0" borderId="0">
      <alignment horizontal="center"/>
    </xf>
    <xf numFmtId="0" fontId="7" fillId="0" borderId="0"/>
    <xf numFmtId="0" fontId="85" fillId="0" borderId="0"/>
    <xf numFmtId="0" fontId="5" fillId="0" borderId="0"/>
    <xf numFmtId="0" fontId="10" fillId="0" borderId="0"/>
    <xf numFmtId="0" fontId="85" fillId="0" borderId="0"/>
    <xf numFmtId="189" fontId="99" fillId="0" borderId="0" applyFill="0" applyBorder="0" applyAlignment="0" applyProtection="0"/>
    <xf numFmtId="40" fontId="118" fillId="0" borderId="0" applyBorder="0">
      <alignment horizontal="right"/>
    </xf>
    <xf numFmtId="0" fontId="76" fillId="79" borderId="20" applyNumberFormat="0" applyAlignment="0" applyProtection="0"/>
    <xf numFmtId="0" fontId="65" fillId="49" borderId="20" applyNumberFormat="0" applyAlignment="0" applyProtection="0"/>
    <xf numFmtId="0" fontId="76" fillId="79" borderId="20" applyNumberFormat="0" applyAlignment="0" applyProtection="0"/>
    <xf numFmtId="9" fontId="7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4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8" fillId="0" borderId="0" applyFill="0" applyBorder="0" applyAlignment="0" applyProtection="0"/>
    <xf numFmtId="9" fontId="10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9" fillId="0" borderId="56" applyNumberFormat="0" applyFont="0"/>
    <xf numFmtId="0" fontId="7" fillId="0" borderId="0"/>
    <xf numFmtId="0" fontId="7" fillId="0" borderId="0"/>
    <xf numFmtId="181" fontId="11" fillId="0" borderId="0" applyFill="0" applyBorder="0" applyAlignment="0"/>
    <xf numFmtId="181" fontId="61" fillId="0" borderId="0" applyFill="0" applyBorder="0" applyAlignment="0"/>
    <xf numFmtId="182" fontId="11" fillId="0" borderId="0" applyFill="0" applyBorder="0" applyAlignment="0"/>
    <xf numFmtId="182" fontId="61" fillId="0" borderId="0" applyFill="0" applyBorder="0" applyAlignment="0"/>
    <xf numFmtId="0" fontId="7" fillId="0" borderId="0"/>
    <xf numFmtId="0" fontId="7" fillId="0" borderId="0"/>
    <xf numFmtId="0" fontId="41" fillId="0" borderId="0" applyNumberFormat="0" applyFill="0" applyBorder="0" applyAlignment="0" applyProtection="0"/>
    <xf numFmtId="20" fontId="13" fillId="0" borderId="0"/>
    <xf numFmtId="0" fontId="120" fillId="0" borderId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93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0" fontId="7" fillId="0" borderId="0" applyFont="0"/>
    <xf numFmtId="0" fontId="7" fillId="0" borderId="0" applyFont="0"/>
    <xf numFmtId="3" fontId="7" fillId="0" borderId="0"/>
    <xf numFmtId="3" fontId="7" fillId="0" borderId="0"/>
    <xf numFmtId="10" fontId="7" fillId="0" borderId="0"/>
    <xf numFmtId="10" fontId="7" fillId="0" borderId="0"/>
    <xf numFmtId="4" fontId="7" fillId="0" borderId="0"/>
    <xf numFmtId="4" fontId="7" fillId="0" borderId="0"/>
    <xf numFmtId="3" fontId="7" fillId="0" borderId="0"/>
    <xf numFmtId="0" fontId="7" fillId="0" borderId="0"/>
    <xf numFmtId="0" fontId="7" fillId="0" borderId="0"/>
    <xf numFmtId="0" fontId="77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77" fillId="0" borderId="0"/>
    <xf numFmtId="0" fontId="10" fillId="0" borderId="0"/>
    <xf numFmtId="0" fontId="77" fillId="0" borderId="0"/>
    <xf numFmtId="0" fontId="77" fillId="0" borderId="0"/>
    <xf numFmtId="0" fontId="77" fillId="0" borderId="0"/>
    <xf numFmtId="0" fontId="10" fillId="0" borderId="0"/>
    <xf numFmtId="0" fontId="7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7" fillId="0" borderId="0"/>
    <xf numFmtId="0" fontId="10" fillId="0" borderId="0"/>
    <xf numFmtId="0" fontId="10" fillId="0" borderId="0"/>
    <xf numFmtId="0" fontId="10" fillId="0" borderId="0"/>
    <xf numFmtId="0" fontId="77" fillId="0" borderId="0"/>
    <xf numFmtId="0" fontId="77" fillId="0" borderId="0"/>
    <xf numFmtId="0" fontId="10" fillId="0" borderId="0"/>
    <xf numFmtId="0" fontId="124" fillId="98" borderId="0" applyNumberFormat="0" applyBorder="0" applyAlignment="0" applyProtection="0"/>
    <xf numFmtId="0" fontId="124" fillId="98" borderId="0" applyNumberFormat="0" applyBorder="0" applyAlignment="0" applyProtection="0"/>
    <xf numFmtId="0" fontId="124" fillId="98" borderId="0" applyNumberFormat="0" applyBorder="0" applyAlignment="0" applyProtection="0"/>
    <xf numFmtId="0" fontId="124" fillId="98" borderId="0" applyNumberFormat="0" applyBorder="0" applyAlignment="0" applyProtection="0"/>
    <xf numFmtId="0" fontId="20" fillId="114" borderId="0" applyNumberFormat="0" applyBorder="0" applyAlignment="0" applyProtection="0"/>
    <xf numFmtId="0" fontId="124" fillId="100" borderId="0" applyNumberFormat="0" applyBorder="0" applyAlignment="0" applyProtection="0"/>
    <xf numFmtId="0" fontId="124" fillId="100" borderId="0" applyNumberFormat="0" applyBorder="0" applyAlignment="0" applyProtection="0"/>
    <xf numFmtId="0" fontId="124" fillId="100" borderId="0" applyNumberFormat="0" applyBorder="0" applyAlignment="0" applyProtection="0"/>
    <xf numFmtId="0" fontId="124" fillId="100" borderId="0" applyNumberFormat="0" applyBorder="0" applyAlignment="0" applyProtection="0"/>
    <xf numFmtId="0" fontId="20" fillId="12" borderId="0" applyNumberFormat="0" applyBorder="0" applyAlignment="0" applyProtection="0"/>
    <xf numFmtId="0" fontId="124" fillId="102" borderId="0" applyNumberFormat="0" applyBorder="0" applyAlignment="0" applyProtection="0"/>
    <xf numFmtId="0" fontId="124" fillId="102" borderId="0" applyNumberFormat="0" applyBorder="0" applyAlignment="0" applyProtection="0"/>
    <xf numFmtId="0" fontId="124" fillId="102" borderId="0" applyNumberFormat="0" applyBorder="0" applyAlignment="0" applyProtection="0"/>
    <xf numFmtId="0" fontId="124" fillId="102" borderId="0" applyNumberFormat="0" applyBorder="0" applyAlignment="0" applyProtection="0"/>
    <xf numFmtId="0" fontId="20" fillId="115" borderId="0" applyNumberFormat="0" applyBorder="0" applyAlignment="0" applyProtection="0"/>
    <xf numFmtId="0" fontId="124" fillId="104" borderId="0" applyNumberFormat="0" applyBorder="0" applyAlignment="0" applyProtection="0"/>
    <xf numFmtId="0" fontId="124" fillId="104" borderId="0" applyNumberFormat="0" applyBorder="0" applyAlignment="0" applyProtection="0"/>
    <xf numFmtId="0" fontId="124" fillId="104" borderId="0" applyNumberFormat="0" applyBorder="0" applyAlignment="0" applyProtection="0"/>
    <xf numFmtId="0" fontId="124" fillId="104" borderId="0" applyNumberFormat="0" applyBorder="0" applyAlignment="0" applyProtection="0"/>
    <xf numFmtId="0" fontId="20" fillId="78" borderId="0" applyNumberFormat="0" applyBorder="0" applyAlignment="0" applyProtection="0"/>
    <xf numFmtId="0" fontId="124" fillId="106" borderId="0" applyNumberFormat="0" applyBorder="0" applyAlignment="0" applyProtection="0"/>
    <xf numFmtId="0" fontId="124" fillId="106" borderId="0" applyNumberFormat="0" applyBorder="0" applyAlignment="0" applyProtection="0"/>
    <xf numFmtId="0" fontId="124" fillId="106" borderId="0" applyNumberFormat="0" applyBorder="0" applyAlignment="0" applyProtection="0"/>
    <xf numFmtId="0" fontId="124" fillId="106" borderId="0" applyNumberFormat="0" applyBorder="0" applyAlignment="0" applyProtection="0"/>
    <xf numFmtId="0" fontId="20" fillId="114" borderId="0" applyNumberFormat="0" applyBorder="0" applyAlignment="0" applyProtection="0"/>
    <xf numFmtId="0" fontId="124" fillId="108" borderId="0" applyNumberFormat="0" applyBorder="0" applyAlignment="0" applyProtection="0"/>
    <xf numFmtId="0" fontId="124" fillId="108" borderId="0" applyNumberFormat="0" applyBorder="0" applyAlignment="0" applyProtection="0"/>
    <xf numFmtId="0" fontId="124" fillId="108" borderId="0" applyNumberFormat="0" applyBorder="0" applyAlignment="0" applyProtection="0"/>
    <xf numFmtId="0" fontId="124" fillId="108" borderId="0" applyNumberFormat="0" applyBorder="0" applyAlignment="0" applyProtection="0"/>
    <xf numFmtId="0" fontId="20" fillId="116" borderId="0" applyNumberFormat="0" applyBorder="0" applyAlignment="0" applyProtection="0"/>
    <xf numFmtId="0" fontId="124" fillId="99" borderId="0" applyNumberFormat="0" applyBorder="0" applyAlignment="0" applyProtection="0"/>
    <xf numFmtId="0" fontId="124" fillId="99" borderId="0" applyNumberFormat="0" applyBorder="0" applyAlignment="0" applyProtection="0"/>
    <xf numFmtId="0" fontId="124" fillId="99" borderId="0" applyNumberFormat="0" applyBorder="0" applyAlignment="0" applyProtection="0"/>
    <xf numFmtId="0" fontId="124" fillId="99" borderId="0" applyNumberFormat="0" applyBorder="0" applyAlignment="0" applyProtection="0"/>
    <xf numFmtId="0" fontId="20" fillId="114" borderId="0" applyNumberFormat="0" applyBorder="0" applyAlignment="0" applyProtection="0"/>
    <xf numFmtId="0" fontId="124" fillId="101" borderId="0" applyNumberFormat="0" applyBorder="0" applyAlignment="0" applyProtection="0"/>
    <xf numFmtId="0" fontId="124" fillId="101" borderId="0" applyNumberFormat="0" applyBorder="0" applyAlignment="0" applyProtection="0"/>
    <xf numFmtId="0" fontId="124" fillId="101" borderId="0" applyNumberFormat="0" applyBorder="0" applyAlignment="0" applyProtection="0"/>
    <xf numFmtId="0" fontId="124" fillId="101" borderId="0" applyNumberFormat="0" applyBorder="0" applyAlignment="0" applyProtection="0"/>
    <xf numFmtId="0" fontId="20" fillId="12" borderId="0" applyNumberFormat="0" applyBorder="0" applyAlignment="0" applyProtection="0"/>
    <xf numFmtId="0" fontId="124" fillId="103" borderId="0" applyNumberFormat="0" applyBorder="0" applyAlignment="0" applyProtection="0"/>
    <xf numFmtId="0" fontId="124" fillId="103" borderId="0" applyNumberFormat="0" applyBorder="0" applyAlignment="0" applyProtection="0"/>
    <xf numFmtId="0" fontId="124" fillId="103" borderId="0" applyNumberFormat="0" applyBorder="0" applyAlignment="0" applyProtection="0"/>
    <xf numFmtId="0" fontId="124" fillId="103" borderId="0" applyNumberFormat="0" applyBorder="0" applyAlignment="0" applyProtection="0"/>
    <xf numFmtId="0" fontId="20" fillId="115" borderId="0" applyNumberFormat="0" applyBorder="0" applyAlignment="0" applyProtection="0"/>
    <xf numFmtId="0" fontId="124" fillId="105" borderId="0" applyNumberFormat="0" applyBorder="0" applyAlignment="0" applyProtection="0"/>
    <xf numFmtId="0" fontId="124" fillId="105" borderId="0" applyNumberFormat="0" applyBorder="0" applyAlignment="0" applyProtection="0"/>
    <xf numFmtId="0" fontId="124" fillId="105" borderId="0" applyNumberFormat="0" applyBorder="0" applyAlignment="0" applyProtection="0"/>
    <xf numFmtId="0" fontId="124" fillId="105" borderId="0" applyNumberFormat="0" applyBorder="0" applyAlignment="0" applyProtection="0"/>
    <xf numFmtId="0" fontId="20" fillId="120" borderId="0" applyNumberFormat="0" applyBorder="0" applyAlignment="0" applyProtection="0"/>
    <xf numFmtId="0" fontId="124" fillId="107" borderId="0" applyNumberFormat="0" applyBorder="0" applyAlignment="0" applyProtection="0"/>
    <xf numFmtId="0" fontId="124" fillId="107" borderId="0" applyNumberFormat="0" applyBorder="0" applyAlignment="0" applyProtection="0"/>
    <xf numFmtId="0" fontId="124" fillId="107" borderId="0" applyNumberFormat="0" applyBorder="0" applyAlignment="0" applyProtection="0"/>
    <xf numFmtId="0" fontId="124" fillId="107" borderId="0" applyNumberFormat="0" applyBorder="0" applyAlignment="0" applyProtection="0"/>
    <xf numFmtId="0" fontId="20" fillId="114" borderId="0" applyNumberFormat="0" applyBorder="0" applyAlignment="0" applyProtection="0"/>
    <xf numFmtId="0" fontId="124" fillId="109" borderId="0" applyNumberFormat="0" applyBorder="0" applyAlignment="0" applyProtection="0"/>
    <xf numFmtId="0" fontId="124" fillId="109" borderId="0" applyNumberFormat="0" applyBorder="0" applyAlignment="0" applyProtection="0"/>
    <xf numFmtId="0" fontId="124" fillId="109" borderId="0" applyNumberFormat="0" applyBorder="0" applyAlignment="0" applyProtection="0"/>
    <xf numFmtId="0" fontId="124" fillId="109" borderId="0" applyNumberFormat="0" applyBorder="0" applyAlignment="0" applyProtection="0"/>
    <xf numFmtId="0" fontId="20" fillId="12" borderId="0" applyNumberFormat="0" applyBorder="0" applyAlignment="0" applyProtection="0"/>
    <xf numFmtId="0" fontId="77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88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96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19" fillId="0" borderId="0" applyFont="0" applyFill="0" applyBorder="0" applyAlignment="0" applyProtection="0"/>
    <xf numFmtId="185" fontId="7" fillId="0" borderId="0" applyFill="0" applyBorder="0" applyAlignment="0" applyProtection="0"/>
    <xf numFmtId="43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85" fontId="7" fillId="0" borderId="0" applyFill="0" applyBorder="0" applyAlignment="0" applyProtection="0"/>
    <xf numFmtId="43" fontId="19" fillId="0" borderId="0" applyFont="0" applyFill="0" applyBorder="0" applyAlignment="0" applyProtection="0"/>
    <xf numFmtId="0" fontId="30" fillId="12" borderId="20" applyNumberFormat="0" applyAlignment="0" applyProtection="0"/>
    <xf numFmtId="0" fontId="30" fillId="12" borderId="20" applyNumberFormat="0" applyAlignment="0" applyProtection="0"/>
    <xf numFmtId="0" fontId="30" fillId="12" borderId="20" applyNumberFormat="0" applyAlignment="0" applyProtection="0"/>
    <xf numFmtId="0" fontId="30" fillId="12" borderId="20" applyNumberFormat="0" applyAlignment="0" applyProtection="0"/>
    <xf numFmtId="0" fontId="30" fillId="12" borderId="20" applyNumberFormat="0" applyAlignment="0" applyProtection="0"/>
    <xf numFmtId="0" fontId="30" fillId="12" borderId="20" applyNumberFormat="0" applyAlignment="0" applyProtection="0"/>
    <xf numFmtId="0" fontId="30" fillId="12" borderId="20" applyNumberFormat="0" applyAlignment="0" applyProtection="0"/>
    <xf numFmtId="0" fontId="30" fillId="12" borderId="20" applyNumberFormat="0" applyAlignment="0" applyProtection="0"/>
    <xf numFmtId="0" fontId="30" fillId="12" borderId="20" applyNumberFormat="0" applyAlignment="0" applyProtection="0"/>
    <xf numFmtId="0" fontId="30" fillId="12" borderId="20" applyNumberFormat="0" applyAlignment="0" applyProtection="0"/>
    <xf numFmtId="0" fontId="45" fillId="0" borderId="0"/>
    <xf numFmtId="0" fontId="5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5" fillId="0" borderId="0"/>
    <xf numFmtId="0" fontId="5" fillId="0" borderId="0"/>
    <xf numFmtId="0" fontId="5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5" fillId="0" borderId="0"/>
    <xf numFmtId="0" fontId="5" fillId="0" borderId="0"/>
    <xf numFmtId="0" fontId="5" fillId="0" borderId="0"/>
    <xf numFmtId="0" fontId="77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4" fillId="0" borderId="0"/>
    <xf numFmtId="0" fontId="124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24" fillId="0" borderId="0"/>
    <xf numFmtId="0" fontId="124" fillId="0" borderId="0"/>
    <xf numFmtId="0" fontId="77" fillId="0" borderId="0"/>
    <xf numFmtId="0" fontId="77" fillId="0" borderId="0"/>
    <xf numFmtId="0" fontId="124" fillId="0" borderId="0"/>
    <xf numFmtId="0" fontId="77" fillId="0" borderId="0"/>
    <xf numFmtId="0" fontId="77" fillId="0" borderId="0"/>
    <xf numFmtId="0" fontId="124" fillId="0" borderId="0"/>
    <xf numFmtId="0" fontId="5" fillId="0" borderId="0"/>
    <xf numFmtId="0" fontId="5" fillId="0" borderId="0"/>
    <xf numFmtId="0" fontId="77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5" fillId="0" borderId="0"/>
    <xf numFmtId="0" fontId="5" fillId="0" borderId="0"/>
    <xf numFmtId="0" fontId="7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" fillId="0" borderId="0"/>
    <xf numFmtId="0" fontId="77" fillId="0" borderId="0"/>
    <xf numFmtId="0" fontId="77" fillId="0" borderId="0"/>
    <xf numFmtId="0" fontId="5" fillId="0" borderId="0"/>
    <xf numFmtId="0" fontId="77" fillId="0" borderId="0"/>
    <xf numFmtId="0" fontId="44" fillId="80" borderId="0"/>
    <xf numFmtId="0" fontId="77" fillId="0" borderId="0"/>
    <xf numFmtId="0" fontId="77" fillId="0" borderId="0"/>
    <xf numFmtId="0" fontId="44" fillId="80" borderId="0"/>
    <xf numFmtId="0" fontId="77" fillId="0" borderId="0"/>
    <xf numFmtId="0" fontId="44" fillId="80" borderId="0"/>
    <xf numFmtId="0" fontId="124" fillId="0" borderId="0"/>
    <xf numFmtId="0" fontId="44" fillId="80" borderId="0"/>
    <xf numFmtId="0" fontId="124" fillId="0" borderId="0"/>
    <xf numFmtId="0" fontId="124" fillId="0" borderId="0"/>
    <xf numFmtId="0" fontId="44" fillId="80" borderId="0"/>
    <xf numFmtId="0" fontId="124" fillId="0" borderId="0"/>
    <xf numFmtId="0" fontId="124" fillId="0" borderId="0"/>
    <xf numFmtId="0" fontId="124" fillId="0" borderId="0"/>
    <xf numFmtId="0" fontId="77" fillId="0" borderId="0"/>
    <xf numFmtId="0" fontId="124" fillId="0" borderId="0"/>
    <xf numFmtId="0" fontId="5" fillId="0" borderId="0"/>
    <xf numFmtId="0" fontId="124" fillId="0" borderId="0"/>
    <xf numFmtId="0" fontId="5" fillId="0" borderId="0"/>
    <xf numFmtId="0" fontId="77" fillId="0" borderId="0"/>
    <xf numFmtId="0" fontId="5" fillId="0" borderId="0"/>
    <xf numFmtId="0" fontId="124" fillId="0" borderId="0"/>
    <xf numFmtId="0" fontId="5" fillId="0" borderId="0"/>
    <xf numFmtId="0" fontId="5" fillId="0" borderId="0"/>
    <xf numFmtId="0" fontId="77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77" fillId="0" borderId="0"/>
    <xf numFmtId="0" fontId="77" fillId="0" borderId="0"/>
    <xf numFmtId="0" fontId="77" fillId="0" borderId="0"/>
    <xf numFmtId="0" fontId="126" fillId="0" borderId="0"/>
    <xf numFmtId="0" fontId="12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24" fillId="0" borderId="0"/>
    <xf numFmtId="0" fontId="5" fillId="0" borderId="0"/>
    <xf numFmtId="0" fontId="124" fillId="0" borderId="0"/>
    <xf numFmtId="0" fontId="124" fillId="0" borderId="0"/>
    <xf numFmtId="0" fontId="124" fillId="0" borderId="0"/>
    <xf numFmtId="0" fontId="77" fillId="0" borderId="0"/>
    <xf numFmtId="0" fontId="77" fillId="0" borderId="0"/>
    <xf numFmtId="0" fontId="124" fillId="0" borderId="0"/>
    <xf numFmtId="0" fontId="124" fillId="0" borderId="0"/>
    <xf numFmtId="0" fontId="77" fillId="0" borderId="0"/>
    <xf numFmtId="0" fontId="77" fillId="0" borderId="0"/>
    <xf numFmtId="0" fontId="77" fillId="0" borderId="0"/>
    <xf numFmtId="0" fontId="87" fillId="0" borderId="0"/>
    <xf numFmtId="0" fontId="44" fillId="80" borderId="0"/>
    <xf numFmtId="0" fontId="45" fillId="0" borderId="0"/>
    <xf numFmtId="0" fontId="5" fillId="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88" fillId="0" borderId="0"/>
    <xf numFmtId="0" fontId="87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7" fillId="97" borderId="46" applyNumberFormat="0" applyFont="0" applyAlignment="0" applyProtection="0"/>
    <xf numFmtId="0" fontId="127" fillId="97" borderId="46" applyNumberFormat="0" applyFont="0" applyAlignment="0" applyProtection="0"/>
    <xf numFmtId="0" fontId="127" fillId="97" borderId="46" applyNumberFormat="0" applyFont="0" applyAlignment="0" applyProtection="0"/>
    <xf numFmtId="0" fontId="127" fillId="97" borderId="46" applyNumberFormat="0" applyFont="0" applyAlignment="0" applyProtection="0"/>
    <xf numFmtId="0" fontId="77" fillId="116" borderId="36" applyNumberFormat="0" applyFont="0" applyAlignment="0" applyProtection="0"/>
    <xf numFmtId="0" fontId="128" fillId="78" borderId="57" applyNumberFormat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27" fillId="0" borderId="0" applyFont="0" applyFill="0" applyBorder="0" applyAlignment="0" applyProtection="0"/>
    <xf numFmtId="9" fontId="127" fillId="0" borderId="0" applyFont="0" applyFill="0" applyBorder="0" applyAlignment="0" applyProtection="0"/>
    <xf numFmtId="9" fontId="127" fillId="0" borderId="0" applyFont="0" applyFill="0" applyBorder="0" applyAlignment="0" applyProtection="0"/>
    <xf numFmtId="9" fontId="127" fillId="0" borderId="0" applyFont="0" applyFill="0" applyBorder="0" applyAlignment="0" applyProtection="0"/>
    <xf numFmtId="9" fontId="12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127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4" fontId="14" fillId="18" borderId="29" applyNumberFormat="0" applyProtection="0">
      <alignment vertical="center"/>
    </xf>
    <xf numFmtId="4" fontId="14" fillId="28" borderId="29" applyNumberFormat="0" applyProtection="0">
      <alignment horizontal="left" vertical="center" indent="1"/>
    </xf>
    <xf numFmtId="4" fontId="14" fillId="21" borderId="29" applyNumberFormat="0" applyProtection="0">
      <alignment horizontal="left" vertical="center" indent="1"/>
    </xf>
    <xf numFmtId="4" fontId="14" fillId="86" borderId="29" applyNumberFormat="0" applyProtection="0">
      <alignment horizontal="right" vertical="center"/>
    </xf>
    <xf numFmtId="0" fontId="7" fillId="0" borderId="0"/>
    <xf numFmtId="0" fontId="45" fillId="0" borderId="0"/>
    <xf numFmtId="0" fontId="14" fillId="26" borderId="29" applyNumberFormat="0" applyProtection="0">
      <alignment horizontal="left" vertical="center" indent="1"/>
    </xf>
    <xf numFmtId="0" fontId="14" fillId="44" borderId="29" applyNumberFormat="0" applyProtection="0">
      <alignment horizontal="left" vertical="center" indent="1"/>
    </xf>
    <xf numFmtId="0" fontId="4" fillId="0" borderId="0"/>
    <xf numFmtId="0" fontId="14" fillId="87" borderId="29" applyNumberFormat="0" applyProtection="0">
      <alignment horizontal="left" vertical="center" indent="1"/>
    </xf>
    <xf numFmtId="0" fontId="14" fillId="87" borderId="29" applyNumberFormat="0" applyProtection="0">
      <alignment horizontal="left" vertical="center" indent="1"/>
    </xf>
    <xf numFmtId="0" fontId="14" fillId="87" borderId="37" applyNumberFormat="0" applyProtection="0">
      <alignment horizontal="left" vertical="top" indent="1"/>
    </xf>
    <xf numFmtId="4" fontId="14" fillId="0" borderId="29" applyNumberFormat="0" applyProtection="0">
      <alignment horizontal="right" vertical="center"/>
    </xf>
    <xf numFmtId="4" fontId="14" fillId="21" borderId="29" applyNumberFormat="0" applyProtection="0">
      <alignment horizontal="left" vertical="center" indent="1"/>
    </xf>
    <xf numFmtId="0" fontId="20" fillId="0" borderId="0"/>
    <xf numFmtId="0" fontId="5" fillId="0" borderId="0"/>
    <xf numFmtId="0" fontId="85" fillId="0" borderId="0"/>
    <xf numFmtId="9" fontId="87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7" fillId="0" borderId="0"/>
    <xf numFmtId="0" fontId="42" fillId="0" borderId="58" applyNumberFormat="0" applyFill="0" applyAlignment="0" applyProtection="0"/>
    <xf numFmtId="0" fontId="31" fillId="0" borderId="0" applyNumberFormat="0" applyFill="0" applyBorder="0" applyAlignment="0" applyProtection="0"/>
    <xf numFmtId="0" fontId="48" fillId="73" borderId="0" applyNumberFormat="0" applyBorder="0" applyAlignment="0" applyProtection="0"/>
    <xf numFmtId="0" fontId="18" fillId="0" borderId="0"/>
    <xf numFmtId="0" fontId="45" fillId="0" borderId="0"/>
    <xf numFmtId="0" fontId="4" fillId="0" borderId="0"/>
    <xf numFmtId="0" fontId="7" fillId="0" borderId="0"/>
    <xf numFmtId="0" fontId="45" fillId="0" borderId="0"/>
    <xf numFmtId="0" fontId="7" fillId="0" borderId="0"/>
    <xf numFmtId="0" fontId="7" fillId="0" borderId="0"/>
    <xf numFmtId="0" fontId="7" fillId="0" borderId="0"/>
    <xf numFmtId="0" fontId="45" fillId="0" borderId="0"/>
    <xf numFmtId="0" fontId="45" fillId="0" borderId="0"/>
    <xf numFmtId="0" fontId="48" fillId="129" borderId="0" applyNumberFormat="0" applyBorder="0" applyAlignment="0" applyProtection="0"/>
    <xf numFmtId="0" fontId="44" fillId="80" borderId="0"/>
    <xf numFmtId="0" fontId="18" fillId="0" borderId="0"/>
    <xf numFmtId="0" fontId="45" fillId="0" borderId="0"/>
    <xf numFmtId="0" fontId="45" fillId="0" borderId="0"/>
    <xf numFmtId="0" fontId="45" fillId="0" borderId="0"/>
    <xf numFmtId="0" fontId="44" fillId="80" borderId="0"/>
    <xf numFmtId="0" fontId="45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48" fillId="129" borderId="0" applyNumberFormat="0" applyBorder="0" applyAlignment="0" applyProtection="0"/>
    <xf numFmtId="0" fontId="48" fillId="126" borderId="0" applyNumberFormat="0" applyBorder="0" applyAlignment="0" applyProtection="0"/>
    <xf numFmtId="0" fontId="48" fillId="75" borderId="0" applyNumberFormat="0" applyBorder="0" applyAlignment="0" applyProtection="0"/>
    <xf numFmtId="0" fontId="44" fillId="80" borderId="0"/>
    <xf numFmtId="0" fontId="45" fillId="0" borderId="0"/>
    <xf numFmtId="0" fontId="48" fillId="126" borderId="0" applyNumberFormat="0" applyBorder="0" applyAlignment="0" applyProtection="0"/>
    <xf numFmtId="0" fontId="7" fillId="0" borderId="0"/>
    <xf numFmtId="0" fontId="45" fillId="0" borderId="0"/>
    <xf numFmtId="0" fontId="18" fillId="0" borderId="0"/>
    <xf numFmtId="0" fontId="4" fillId="0" borderId="0"/>
    <xf numFmtId="0" fontId="45" fillId="0" borderId="0"/>
    <xf numFmtId="0" fontId="48" fillId="73" borderId="0" applyNumberFormat="0" applyBorder="0" applyAlignment="0" applyProtection="0"/>
    <xf numFmtId="0" fontId="7" fillId="0" borderId="0"/>
    <xf numFmtId="0" fontId="48" fillId="75" borderId="0" applyNumberFormat="0" applyBorder="0" applyAlignment="0" applyProtection="0"/>
    <xf numFmtId="0" fontId="48" fillId="52" borderId="0" applyNumberFormat="0" applyBorder="0" applyAlignment="0" applyProtection="0"/>
    <xf numFmtId="0" fontId="45" fillId="0" borderId="0"/>
    <xf numFmtId="0" fontId="48" fillId="129" borderId="0" applyNumberFormat="0" applyBorder="0" applyAlignment="0" applyProtection="0"/>
    <xf numFmtId="0" fontId="44" fillId="80" borderId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5" fillId="0" borderId="0"/>
    <xf numFmtId="0" fontId="4" fillId="0" borderId="0"/>
    <xf numFmtId="0" fontId="45" fillId="0" borderId="0"/>
    <xf numFmtId="0" fontId="48" fillId="126" borderId="0" applyNumberFormat="0" applyBorder="0" applyAlignment="0" applyProtection="0"/>
    <xf numFmtId="0" fontId="48" fillId="75" borderId="0" applyNumberFormat="0" applyBorder="0" applyAlignment="0" applyProtection="0"/>
    <xf numFmtId="0" fontId="48" fillId="12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44" fillId="80" borderId="0"/>
    <xf numFmtId="0" fontId="45" fillId="0" borderId="0"/>
    <xf numFmtId="0" fontId="45" fillId="0" borderId="0"/>
    <xf numFmtId="0" fontId="18" fillId="0" borderId="0"/>
    <xf numFmtId="0" fontId="48" fillId="129" borderId="0" applyNumberFormat="0" applyBorder="0" applyAlignment="0" applyProtection="0"/>
    <xf numFmtId="0" fontId="45" fillId="0" borderId="0"/>
    <xf numFmtId="0" fontId="4" fillId="0" borderId="0"/>
    <xf numFmtId="0" fontId="45" fillId="0" borderId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52" borderId="0" applyNumberFormat="0" applyBorder="0" applyAlignment="0" applyProtection="0"/>
    <xf numFmtId="0" fontId="48" fillId="75" borderId="0" applyNumberFormat="0" applyBorder="0" applyAlignment="0" applyProtection="0"/>
    <xf numFmtId="0" fontId="48" fillId="128" borderId="0" applyNumberFormat="0" applyBorder="0" applyAlignment="0" applyProtection="0"/>
    <xf numFmtId="0" fontId="7" fillId="0" borderId="0"/>
    <xf numFmtId="0" fontId="7" fillId="0" borderId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7" fillId="0" borderId="0"/>
    <xf numFmtId="0" fontId="7" fillId="0" borderId="0"/>
    <xf numFmtId="0" fontId="7" fillId="0" borderId="0"/>
    <xf numFmtId="0" fontId="44" fillId="80" borderId="0"/>
    <xf numFmtId="0" fontId="7" fillId="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7" fillId="0" borderId="0"/>
    <xf numFmtId="0" fontId="7" fillId="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7" fillId="0" borderId="0"/>
    <xf numFmtId="0" fontId="7" fillId="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7" fillId="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7" fillId="0" borderId="0"/>
    <xf numFmtId="0" fontId="7" fillId="0" borderId="0"/>
    <xf numFmtId="0" fontId="44" fillId="80" borderId="0"/>
    <xf numFmtId="0" fontId="7" fillId="0" borderId="0"/>
    <xf numFmtId="0" fontId="7" fillId="0" borderId="0"/>
    <xf numFmtId="0" fontId="44" fillId="80" borderId="0"/>
    <xf numFmtId="0" fontId="3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7" fillId="0" borderId="0"/>
    <xf numFmtId="9" fontId="7" fillId="0" borderId="0" applyFont="0" applyFill="0" applyBorder="0" applyAlignment="0" applyProtection="0"/>
    <xf numFmtId="168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7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14" fillId="80" borderId="0"/>
    <xf numFmtId="0" fontId="21" fillId="91" borderId="0" applyNumberFormat="0" applyBorder="0" applyAlignment="0" applyProtection="0"/>
    <xf numFmtId="0" fontId="21" fillId="92" borderId="0" applyNumberFormat="0" applyBorder="0" applyAlignment="0" applyProtection="0"/>
    <xf numFmtId="0" fontId="21" fillId="93" borderId="0" applyNumberFormat="0" applyBorder="0" applyAlignment="0" applyProtection="0"/>
    <xf numFmtId="0" fontId="21" fillId="94" borderId="0" applyNumberFormat="0" applyBorder="0" applyAlignment="0" applyProtection="0"/>
    <xf numFmtId="0" fontId="26" fillId="0" borderId="44" applyNumberFormat="0" applyFill="0" applyAlignment="0" applyProtection="0"/>
    <xf numFmtId="0" fontId="21" fillId="56" borderId="0" applyNumberFormat="0" applyBorder="0" applyAlignment="0" applyProtection="0"/>
    <xf numFmtId="0" fontId="21" fillId="95" borderId="0" applyNumberFormat="0" applyBorder="0" applyAlignment="0" applyProtection="0"/>
    <xf numFmtId="0" fontId="21" fillId="93" borderId="0" applyNumberFormat="0" applyBorder="0" applyAlignment="0" applyProtection="0"/>
    <xf numFmtId="0" fontId="71" fillId="66" borderId="0" applyNumberFormat="0" applyBorder="0" applyAlignment="0" applyProtection="0"/>
    <xf numFmtId="0" fontId="72" fillId="96" borderId="29" applyNumberFormat="0" applyAlignment="0" applyProtection="0"/>
    <xf numFmtId="0" fontId="24" fillId="94" borderId="21" applyNumberFormat="0" applyAlignment="0" applyProtection="0"/>
    <xf numFmtId="0" fontId="21" fillId="93" borderId="0" applyNumberFormat="0" applyBorder="0" applyAlignment="0" applyProtection="0"/>
    <xf numFmtId="0" fontId="20" fillId="61" borderId="0" applyNumberFormat="0" applyBorder="0" applyAlignment="0" applyProtection="0"/>
    <xf numFmtId="0" fontId="26" fillId="67" borderId="0" applyNumberFormat="0" applyBorder="0" applyAlignment="0" applyProtection="0"/>
    <xf numFmtId="0" fontId="21" fillId="93" borderId="0" applyNumberFormat="0" applyBorder="0" applyAlignment="0" applyProtection="0"/>
    <xf numFmtId="0" fontId="27" fillId="0" borderId="41" applyNumberFormat="0" applyFill="0" applyAlignment="0" applyProtection="0"/>
    <xf numFmtId="0" fontId="21" fillId="94" borderId="0" applyNumberFormat="0" applyBorder="0" applyAlignment="0" applyProtection="0"/>
    <xf numFmtId="0" fontId="21" fillId="56" borderId="0" applyNumberFormat="0" applyBorder="0" applyAlignment="0" applyProtection="0"/>
    <xf numFmtId="0" fontId="21" fillId="95" borderId="0" applyNumberFormat="0" applyBorder="0" applyAlignment="0" applyProtection="0"/>
    <xf numFmtId="0" fontId="14" fillId="80" borderId="0"/>
    <xf numFmtId="0" fontId="21" fillId="93" borderId="0" applyNumberFormat="0" applyBorder="0" applyAlignment="0" applyProtection="0"/>
    <xf numFmtId="0" fontId="73" fillId="67" borderId="29" applyNumberFormat="0" applyAlignment="0" applyProtection="0"/>
    <xf numFmtId="0" fontId="21" fillId="56" borderId="0" applyNumberFormat="0" applyBorder="0" applyAlignment="0" applyProtection="0"/>
    <xf numFmtId="0" fontId="30" fillId="12" borderId="20" applyNumberFormat="0" applyAlignment="0" applyProtection="0"/>
    <xf numFmtId="0" fontId="21" fillId="94" borderId="0" applyNumberFormat="0" applyBorder="0" applyAlignment="0" applyProtection="0"/>
    <xf numFmtId="0" fontId="21" fillId="94" borderId="0" applyNumberFormat="0" applyBorder="0" applyAlignment="0" applyProtection="0"/>
    <xf numFmtId="0" fontId="21" fillId="56" borderId="0" applyNumberFormat="0" applyBorder="0" applyAlignment="0" applyProtection="0"/>
    <xf numFmtId="0" fontId="21" fillId="94" borderId="0" applyNumberFormat="0" applyBorder="0" applyAlignment="0" applyProtection="0"/>
    <xf numFmtId="0" fontId="21" fillId="93" borderId="0" applyNumberFormat="0" applyBorder="0" applyAlignment="0" applyProtection="0"/>
    <xf numFmtId="0" fontId="14" fillId="80" borderId="0"/>
    <xf numFmtId="0" fontId="21" fillId="91" borderId="0" applyNumberFormat="0" applyBorder="0" applyAlignment="0" applyProtection="0"/>
    <xf numFmtId="0" fontId="21" fillId="92" borderId="0" applyNumberFormat="0" applyBorder="0" applyAlignment="0" applyProtection="0"/>
    <xf numFmtId="0" fontId="21" fillId="94" borderId="0" applyNumberFormat="0" applyBorder="0" applyAlignment="0" applyProtection="0"/>
    <xf numFmtId="0" fontId="21" fillId="56" borderId="0" applyNumberFormat="0" applyBorder="0" applyAlignment="0" applyProtection="0"/>
    <xf numFmtId="9" fontId="44" fillId="0" borderId="0" applyFont="0" applyFill="0" applyBorder="0" applyAlignment="0" applyProtection="0"/>
    <xf numFmtId="0" fontId="21" fillId="95" borderId="0" applyNumberFormat="0" applyBorder="0" applyAlignment="0" applyProtection="0"/>
    <xf numFmtId="0" fontId="21" fillId="92" borderId="0" applyNumberFormat="0" applyBorder="0" applyAlignment="0" applyProtection="0"/>
    <xf numFmtId="0" fontId="33" fillId="96" borderId="25" applyNumberFormat="0" applyAlignment="0" applyProtection="0"/>
    <xf numFmtId="0" fontId="73" fillId="67" borderId="29" applyNumberFormat="0" applyAlignment="0" applyProtection="0"/>
    <xf numFmtId="0" fontId="27" fillId="0" borderId="22" applyNumberFormat="0" applyFill="0" applyAlignment="0" applyProtection="0"/>
    <xf numFmtId="0" fontId="28" fillId="0" borderId="23" applyNumberFormat="0" applyFill="0" applyAlignment="0" applyProtection="0"/>
    <xf numFmtId="0" fontId="29" fillId="0" borderId="24" applyNumberFormat="0" applyFill="0" applyAlignment="0" applyProtection="0"/>
    <xf numFmtId="0" fontId="30" fillId="12" borderId="20" applyNumberFormat="0" applyAlignment="0" applyProtection="0"/>
    <xf numFmtId="0" fontId="14" fillId="80" borderId="0"/>
    <xf numFmtId="0" fontId="21" fillId="92" borderId="0" applyNumberFormat="0" applyBorder="0" applyAlignment="0" applyProtection="0"/>
    <xf numFmtId="168" fontId="44" fillId="0" borderId="0" applyFont="0" applyFill="0" applyBorder="0" applyAlignment="0" applyProtection="0"/>
    <xf numFmtId="0" fontId="21" fillId="91" borderId="0" applyNumberFormat="0" applyBorder="0" applyAlignment="0" applyProtection="0"/>
    <xf numFmtId="0" fontId="31" fillId="0" borderId="26" applyNumberFormat="0" applyFill="0" applyAlignment="0" applyProtection="0"/>
    <xf numFmtId="0" fontId="21" fillId="91" borderId="0" applyNumberFormat="0" applyBorder="0" applyAlignment="0" applyProtection="0"/>
    <xf numFmtId="0" fontId="74" fillId="0" borderId="0" applyNumberFormat="0" applyFill="0" applyBorder="0" applyAlignment="0" applyProtection="0"/>
    <xf numFmtId="0" fontId="7" fillId="11" borderId="20" applyNumberFormat="0" applyFont="0" applyAlignment="0" applyProtection="0"/>
    <xf numFmtId="0" fontId="33" fillId="15" borderId="25" applyNumberFormat="0" applyAlignment="0" applyProtection="0"/>
    <xf numFmtId="0" fontId="21" fillId="95" borderId="0" applyNumberFormat="0" applyBorder="0" applyAlignment="0" applyProtection="0"/>
    <xf numFmtId="0" fontId="21" fillId="93" borderId="0" applyNumberFormat="0" applyBorder="0" applyAlignment="0" applyProtection="0"/>
    <xf numFmtId="0" fontId="29" fillId="0" borderId="43" applyNumberFormat="0" applyFill="0" applyAlignment="0" applyProtection="0"/>
    <xf numFmtId="0" fontId="30" fillId="12" borderId="20" applyNumberFormat="0" applyAlignment="0" applyProtection="0"/>
    <xf numFmtId="0" fontId="14" fillId="80" borderId="0"/>
    <xf numFmtId="0" fontId="21" fillId="91" borderId="0" applyNumberFormat="0" applyBorder="0" applyAlignment="0" applyProtection="0"/>
    <xf numFmtId="0" fontId="21" fillId="56" borderId="0" applyNumberFormat="0" applyBorder="0" applyAlignment="0" applyProtection="0"/>
    <xf numFmtId="0" fontId="21" fillId="94" borderId="0" applyNumberFormat="0" applyBorder="0" applyAlignment="0" applyProtection="0"/>
    <xf numFmtId="0" fontId="21" fillId="93" borderId="0" applyNumberFormat="0" applyBorder="0" applyAlignment="0" applyProtection="0"/>
    <xf numFmtId="0" fontId="21" fillId="92" borderId="0" applyNumberFormat="0" applyBorder="0" applyAlignment="0" applyProtection="0"/>
    <xf numFmtId="0" fontId="21" fillId="95" borderId="0" applyNumberFormat="0" applyBorder="0" applyAlignment="0" applyProtection="0"/>
    <xf numFmtId="0" fontId="30" fillId="12" borderId="20" applyNumberFormat="0" applyAlignment="0" applyProtection="0"/>
    <xf numFmtId="0" fontId="21" fillId="91" borderId="0" applyNumberFormat="0" applyBorder="0" applyAlignment="0" applyProtection="0"/>
    <xf numFmtId="0" fontId="21" fillId="92" borderId="0" applyNumberFormat="0" applyBorder="0" applyAlignment="0" applyProtection="0"/>
    <xf numFmtId="0" fontId="30" fillId="12" borderId="20" applyNumberFormat="0" applyAlignment="0" applyProtection="0"/>
    <xf numFmtId="0" fontId="21" fillId="56" borderId="0" applyNumberFormat="0" applyBorder="0" applyAlignment="0" applyProtection="0"/>
    <xf numFmtId="0" fontId="21" fillId="94" borderId="0" applyNumberFormat="0" applyBorder="0" applyAlignment="0" applyProtection="0"/>
    <xf numFmtId="0" fontId="21" fillId="93" borderId="0" applyNumberFormat="0" applyBorder="0" applyAlignment="0" applyProtection="0"/>
    <xf numFmtId="0" fontId="21" fillId="92" borderId="0" applyNumberFormat="0" applyBorder="0" applyAlignment="0" applyProtection="0"/>
    <xf numFmtId="0" fontId="21" fillId="91" borderId="0" applyNumberFormat="0" applyBorder="0" applyAlignment="0" applyProtection="0"/>
    <xf numFmtId="0" fontId="14" fillId="80" borderId="0"/>
    <xf numFmtId="0" fontId="42" fillId="0" borderId="28" applyNumberFormat="0" applyFill="0" applyAlignment="0" applyProtection="0"/>
    <xf numFmtId="0" fontId="43" fillId="0" borderId="0" applyNumberFormat="0" applyFill="0" applyBorder="0" applyAlignment="0" applyProtection="0"/>
    <xf numFmtId="168" fontId="44" fillId="0" borderId="0" applyFont="0" applyFill="0" applyBorder="0" applyAlignment="0" applyProtection="0"/>
    <xf numFmtId="0" fontId="21" fillId="95" borderId="0" applyNumberFormat="0" applyBorder="0" applyAlignment="0" applyProtection="0"/>
    <xf numFmtId="0" fontId="21" fillId="93" borderId="0" applyNumberFormat="0" applyBorder="0" applyAlignment="0" applyProtection="0"/>
    <xf numFmtId="0" fontId="21" fillId="92" borderId="0" applyNumberFormat="0" applyBorder="0" applyAlignment="0" applyProtection="0"/>
    <xf numFmtId="0" fontId="21" fillId="91" borderId="0" applyNumberFormat="0" applyBorder="0" applyAlignment="0" applyProtection="0"/>
    <xf numFmtId="0" fontId="14" fillId="80" borderId="0"/>
    <xf numFmtId="0" fontId="21" fillId="56" borderId="0" applyNumberFormat="0" applyBorder="0" applyAlignment="0" applyProtection="0"/>
    <xf numFmtId="0" fontId="21" fillId="94" borderId="0" applyNumberFormat="0" applyBorder="0" applyAlignment="0" applyProtection="0"/>
    <xf numFmtId="9" fontId="44" fillId="0" borderId="0" applyFont="0" applyFill="0" applyBorder="0" applyAlignment="0" applyProtection="0"/>
    <xf numFmtId="0" fontId="21" fillId="91" borderId="0" applyNumberFormat="0" applyBorder="0" applyAlignment="0" applyProtection="0"/>
    <xf numFmtId="0" fontId="30" fillId="12" borderId="20" applyNumberFormat="0" applyAlignment="0" applyProtection="0"/>
    <xf numFmtId="0" fontId="21" fillId="56" borderId="0" applyNumberFormat="0" applyBorder="0" applyAlignment="0" applyProtection="0"/>
    <xf numFmtId="0" fontId="21" fillId="94" borderId="0" applyNumberFormat="0" applyBorder="0" applyAlignment="0" applyProtection="0"/>
    <xf numFmtId="0" fontId="21" fillId="95" borderId="0" applyNumberFormat="0" applyBorder="0" applyAlignment="0" applyProtection="0"/>
    <xf numFmtId="0" fontId="21" fillId="91" borderId="0" applyNumberFormat="0" applyBorder="0" applyAlignment="0" applyProtection="0"/>
    <xf numFmtId="0" fontId="21" fillId="56" borderId="0" applyNumberFormat="0" applyBorder="0" applyAlignment="0" applyProtection="0"/>
    <xf numFmtId="0" fontId="30" fillId="12" borderId="20" applyNumberFormat="0" applyAlignment="0" applyProtection="0"/>
    <xf numFmtId="0" fontId="14" fillId="80" borderId="0"/>
    <xf numFmtId="0" fontId="21" fillId="92" borderId="0" applyNumberFormat="0" applyBorder="0" applyAlignment="0" applyProtection="0"/>
    <xf numFmtId="0" fontId="21" fillId="95" borderId="0" applyNumberFormat="0" applyBorder="0" applyAlignment="0" applyProtection="0"/>
    <xf numFmtId="0" fontId="14" fillId="80" borderId="0"/>
    <xf numFmtId="0" fontId="73" fillId="67" borderId="29" applyNumberFormat="0" applyAlignment="0" applyProtection="0"/>
    <xf numFmtId="0" fontId="21" fillId="95" borderId="0" applyNumberFormat="0" applyBorder="0" applyAlignment="0" applyProtection="0"/>
    <xf numFmtId="9" fontId="44" fillId="0" borderId="0" applyFont="0" applyFill="0" applyBorder="0" applyAlignment="0" applyProtection="0"/>
    <xf numFmtId="0" fontId="21" fillId="92" borderId="0" applyNumberFormat="0" applyBorder="0" applyAlignment="0" applyProtection="0"/>
    <xf numFmtId="0" fontId="14" fillId="80" borderId="0"/>
    <xf numFmtId="0" fontId="28" fillId="0" borderId="42" applyNumberFormat="0" applyFill="0" applyAlignment="0" applyProtection="0"/>
    <xf numFmtId="0" fontId="42" fillId="0" borderId="45" applyNumberFormat="0" applyFill="0" applyAlignment="0" applyProtection="0"/>
    <xf numFmtId="0" fontId="21" fillId="95" borderId="0" applyNumberFormat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14" fillId="66" borderId="29" applyNumberFormat="0" applyFon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185" fontId="7" fillId="0" borderId="0" applyFill="0" applyBorder="0" applyAlignment="0" applyProtection="0"/>
    <xf numFmtId="0" fontId="48" fillId="126" borderId="0" applyNumberFormat="0" applyBorder="0" applyAlignment="0" applyProtection="0"/>
    <xf numFmtId="0" fontId="48" fillId="128" borderId="0" applyNumberFormat="0" applyBorder="0" applyAlignment="0" applyProtection="0"/>
    <xf numFmtId="0" fontId="48" fillId="129" borderId="0" applyNumberFormat="0" applyBorder="0" applyAlignment="0" applyProtection="0"/>
    <xf numFmtId="0" fontId="48" fillId="75" borderId="0" applyNumberFormat="0" applyBorder="0" applyAlignment="0" applyProtection="0"/>
    <xf numFmtId="0" fontId="48" fillId="52" borderId="0" applyNumberFormat="0" applyBorder="0" applyAlignment="0" applyProtection="0"/>
    <xf numFmtId="0" fontId="48" fillId="73" borderId="0" applyNumberFormat="0" applyBorder="0" applyAlignment="0" applyProtection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45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45" fillId="0" borderId="0"/>
    <xf numFmtId="0" fontId="44" fillId="80" borderId="0"/>
    <xf numFmtId="0" fontId="18" fillId="0" borderId="0"/>
    <xf numFmtId="0" fontId="45" fillId="0" borderId="0"/>
    <xf numFmtId="0" fontId="2" fillId="0" borderId="0"/>
    <xf numFmtId="0" fontId="2" fillId="0" borderId="0"/>
    <xf numFmtId="9" fontId="7" fillId="0" borderId="0" applyFill="0" applyBorder="0" applyAlignment="0" applyProtection="0"/>
    <xf numFmtId="198" fontId="113" fillId="0" borderId="0" applyNumberFormat="0" applyFill="0" applyBorder="0" applyAlignment="0" applyProtection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45" fillId="0" borderId="0"/>
    <xf numFmtId="0" fontId="44" fillId="80" borderId="0"/>
    <xf numFmtId="0" fontId="44" fillId="80" borderId="0"/>
    <xf numFmtId="0" fontId="44" fillId="80" borderId="0"/>
    <xf numFmtId="0" fontId="45" fillId="0" borderId="0"/>
    <xf numFmtId="0" fontId="45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5" fillId="0" borderId="0"/>
    <xf numFmtId="0" fontId="44" fillId="80" borderId="0"/>
    <xf numFmtId="0" fontId="44" fillId="80" borderId="0"/>
    <xf numFmtId="0" fontId="45" fillId="0" borderId="0"/>
    <xf numFmtId="0" fontId="5" fillId="0" borderId="0"/>
    <xf numFmtId="0" fontId="44" fillId="80" borderId="0"/>
    <xf numFmtId="0" fontId="7" fillId="0" borderId="0"/>
    <xf numFmtId="0" fontId="5" fillId="0" borderId="0"/>
    <xf numFmtId="0" fontId="44" fillId="80" borderId="0"/>
    <xf numFmtId="0" fontId="5" fillId="0" borderId="0"/>
    <xf numFmtId="0" fontId="44" fillId="80" borderId="0"/>
    <xf numFmtId="0" fontId="44" fillId="80" borderId="0"/>
    <xf numFmtId="0" fontId="5" fillId="0" borderId="0"/>
    <xf numFmtId="0" fontId="44" fillId="80" borderId="0"/>
    <xf numFmtId="0" fontId="44" fillId="80" borderId="0"/>
    <xf numFmtId="0" fontId="45" fillId="0" borderId="0"/>
    <xf numFmtId="0" fontId="44" fillId="80" borderId="0"/>
    <xf numFmtId="0" fontId="7" fillId="0" borderId="0"/>
    <xf numFmtId="0" fontId="45" fillId="0" borderId="0"/>
    <xf numFmtId="0" fontId="44" fillId="80" borderId="0"/>
    <xf numFmtId="0" fontId="45" fillId="0" borderId="0"/>
    <xf numFmtId="0" fontId="44" fillId="80" borderId="0"/>
    <xf numFmtId="0" fontId="45" fillId="0" borderId="0"/>
    <xf numFmtId="0" fontId="44" fillId="80" borderId="0"/>
    <xf numFmtId="0" fontId="7" fillId="0" borderId="0"/>
    <xf numFmtId="0" fontId="44" fillId="80" borderId="0"/>
    <xf numFmtId="0" fontId="5" fillId="0" borderId="0"/>
    <xf numFmtId="0" fontId="44" fillId="80" borderId="0"/>
    <xf numFmtId="0" fontId="44" fillId="80" borderId="0"/>
    <xf numFmtId="0" fontId="5" fillId="0" borderId="0"/>
    <xf numFmtId="0" fontId="5" fillId="0" borderId="0"/>
    <xf numFmtId="0" fontId="45" fillId="0" borderId="0"/>
    <xf numFmtId="0" fontId="44" fillId="80" borderId="0"/>
    <xf numFmtId="0" fontId="44" fillId="80" borderId="0"/>
    <xf numFmtId="0" fontId="45" fillId="0" borderId="0"/>
    <xf numFmtId="0" fontId="44" fillId="80" borderId="0"/>
    <xf numFmtId="0" fontId="44" fillId="80" borderId="0"/>
    <xf numFmtId="0" fontId="7" fillId="0" borderId="0"/>
    <xf numFmtId="0" fontId="45" fillId="0" borderId="0"/>
    <xf numFmtId="0" fontId="5" fillId="0" borderId="0"/>
    <xf numFmtId="0" fontId="45" fillId="0" borderId="0"/>
    <xf numFmtId="0" fontId="44" fillId="80" borderId="0"/>
    <xf numFmtId="0" fontId="45" fillId="0" borderId="0"/>
    <xf numFmtId="0" fontId="44" fillId="80" borderId="0"/>
    <xf numFmtId="0" fontId="45" fillId="0" borderId="0"/>
    <xf numFmtId="0" fontId="44" fillId="80" borderId="0"/>
    <xf numFmtId="0" fontId="44" fillId="80" borderId="0"/>
    <xf numFmtId="0" fontId="45" fillId="0" borderId="0"/>
    <xf numFmtId="0" fontId="44" fillId="80" borderId="0"/>
    <xf numFmtId="0" fontId="44" fillId="80" borderId="0"/>
    <xf numFmtId="0" fontId="45" fillId="0" borderId="0"/>
    <xf numFmtId="0" fontId="44" fillId="80" borderId="0"/>
    <xf numFmtId="0" fontId="14" fillId="17" borderId="29" applyNumberFormat="0" applyProtection="0">
      <alignment horizontal="left" vertical="center" indent="1"/>
    </xf>
    <xf numFmtId="0" fontId="14" fillId="26" borderId="29" applyNumberFormat="0" applyProtection="0">
      <alignment horizontal="left" vertical="center" indent="1"/>
    </xf>
    <xf numFmtId="0" fontId="14" fillId="44" borderId="29" applyNumberFormat="0" applyProtection="0">
      <alignment horizontal="left" vertical="center" indent="1"/>
    </xf>
    <xf numFmtId="0" fontId="14" fillId="87" borderId="29" applyNumberFormat="0" applyProtection="0">
      <alignment horizontal="left" vertical="center" indent="1"/>
    </xf>
    <xf numFmtId="0" fontId="21" fillId="91" borderId="0" applyNumberFormat="0" applyBorder="0" applyAlignment="0" applyProtection="0"/>
    <xf numFmtId="0" fontId="21" fillId="91" borderId="0" applyNumberFormat="0" applyBorder="0" applyAlignment="0" applyProtection="0"/>
    <xf numFmtId="0" fontId="21" fillId="91" borderId="0" applyNumberFormat="0" applyBorder="0" applyAlignment="0" applyProtection="0"/>
    <xf numFmtId="0" fontId="21" fillId="92" borderId="0" applyNumberFormat="0" applyBorder="0" applyAlignment="0" applyProtection="0"/>
    <xf numFmtId="0" fontId="21" fillId="92" borderId="0" applyNumberFormat="0" applyBorder="0" applyAlignment="0" applyProtection="0"/>
    <xf numFmtId="0" fontId="21" fillId="92" borderId="0" applyNumberFormat="0" applyBorder="0" applyAlignment="0" applyProtection="0"/>
    <xf numFmtId="0" fontId="21" fillId="93" borderId="0" applyNumberFormat="0" applyBorder="0" applyAlignment="0" applyProtection="0"/>
    <xf numFmtId="0" fontId="21" fillId="93" borderId="0" applyNumberFormat="0" applyBorder="0" applyAlignment="0" applyProtection="0"/>
    <xf numFmtId="0" fontId="21" fillId="93" borderId="0" applyNumberFormat="0" applyBorder="0" applyAlignment="0" applyProtection="0"/>
    <xf numFmtId="0" fontId="21" fillId="94" borderId="0" applyNumberFormat="0" applyBorder="0" applyAlignment="0" applyProtection="0"/>
    <xf numFmtId="0" fontId="21" fillId="94" borderId="0" applyNumberFormat="0" applyBorder="0" applyAlignment="0" applyProtection="0"/>
    <xf numFmtId="0" fontId="21" fillId="94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95" borderId="0" applyNumberFormat="0" applyBorder="0" applyAlignment="0" applyProtection="0"/>
    <xf numFmtId="0" fontId="21" fillId="95" borderId="0" applyNumberFormat="0" applyBorder="0" applyAlignment="0" applyProtection="0"/>
    <xf numFmtId="0" fontId="21" fillId="95" borderId="0" applyNumberFormat="0" applyBorder="0" applyAlignment="0" applyProtection="0"/>
    <xf numFmtId="0" fontId="71" fillId="66" borderId="0" applyNumberFormat="0" applyBorder="0" applyAlignment="0" applyProtection="0"/>
    <xf numFmtId="0" fontId="73" fillId="67" borderId="29" applyNumberFormat="0" applyAlignment="0" applyProtection="0"/>
    <xf numFmtId="0" fontId="72" fillId="96" borderId="29" applyNumberFormat="0" applyAlignment="0" applyProtection="0"/>
    <xf numFmtId="0" fontId="24" fillId="94" borderId="21" applyNumberFormat="0" applyAlignment="0" applyProtection="0"/>
    <xf numFmtId="0" fontId="27" fillId="0" borderId="41" applyNumberFormat="0" applyFill="0" applyAlignment="0" applyProtection="0"/>
    <xf numFmtId="0" fontId="28" fillId="0" borderId="42" applyNumberFormat="0" applyFill="0" applyAlignment="0" applyProtection="0"/>
    <xf numFmtId="0" fontId="29" fillId="0" borderId="43" applyNumberFormat="0" applyFill="0" applyAlignment="0" applyProtection="0"/>
    <xf numFmtId="0" fontId="29" fillId="0" borderId="0" applyNumberFormat="0" applyFill="0" applyBorder="0" applyAlignment="0" applyProtection="0"/>
    <xf numFmtId="0" fontId="24" fillId="94" borderId="21" applyNumberFormat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20" fillId="61" borderId="0" applyNumberFormat="0" applyBorder="0" applyAlignment="0" applyProtection="0"/>
    <xf numFmtId="0" fontId="27" fillId="0" borderId="41" applyNumberFormat="0" applyFill="0" applyAlignment="0" applyProtection="0"/>
    <xf numFmtId="0" fontId="28" fillId="0" borderId="42" applyNumberFormat="0" applyFill="0" applyAlignment="0" applyProtection="0"/>
    <xf numFmtId="0" fontId="29" fillId="0" borderId="43" applyNumberFormat="0" applyFill="0" applyAlignment="0" applyProtection="0"/>
    <xf numFmtId="0" fontId="26" fillId="0" borderId="44" applyNumberFormat="0" applyFill="0" applyAlignment="0" applyProtection="0"/>
    <xf numFmtId="0" fontId="73" fillId="67" borderId="29" applyNumberFormat="0" applyAlignment="0" applyProtection="0"/>
    <xf numFmtId="0" fontId="73" fillId="67" borderId="29" applyNumberFormat="0" applyAlignment="0" applyProtection="0"/>
    <xf numFmtId="0" fontId="73" fillId="67" borderId="29" applyNumberFormat="0" applyAlignment="0" applyProtection="0"/>
    <xf numFmtId="0" fontId="1" fillId="97" borderId="46" applyNumberFormat="0" applyFont="0" applyAlignment="0" applyProtection="0"/>
    <xf numFmtId="0" fontId="1" fillId="97" borderId="46" applyNumberFormat="0" applyFont="0" applyAlignment="0" applyProtection="0"/>
    <xf numFmtId="0" fontId="1" fillId="97" borderId="46" applyNumberFormat="0" applyFont="0" applyAlignment="0" applyProtection="0"/>
    <xf numFmtId="0" fontId="1" fillId="97" borderId="46" applyNumberFormat="0" applyFont="0" applyAlignment="0" applyProtection="0"/>
    <xf numFmtId="0" fontId="14" fillId="66" borderId="29" applyNumberFormat="0" applyFont="0" applyAlignment="0" applyProtection="0"/>
    <xf numFmtId="0" fontId="21" fillId="91" borderId="0" applyNumberFormat="0" applyBorder="0" applyAlignment="0" applyProtection="0"/>
    <xf numFmtId="0" fontId="21" fillId="92" borderId="0" applyNumberFormat="0" applyBorder="0" applyAlignment="0" applyProtection="0"/>
    <xf numFmtId="0" fontId="21" fillId="93" borderId="0" applyNumberFormat="0" applyBorder="0" applyAlignment="0" applyProtection="0"/>
    <xf numFmtId="0" fontId="21" fillId="94" borderId="0" applyNumberFormat="0" applyBorder="0" applyAlignment="0" applyProtection="0"/>
    <xf numFmtId="0" fontId="21" fillId="56" borderId="0" applyNumberFormat="0" applyBorder="0" applyAlignment="0" applyProtection="0"/>
    <xf numFmtId="0" fontId="21" fillId="95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33" fillId="96" borderId="25" applyNumberFormat="0" applyAlignment="0" applyProtection="0"/>
    <xf numFmtId="0" fontId="26" fillId="0" borderId="44" applyNumberFormat="0" applyFill="0" applyAlignment="0" applyProtection="0"/>
    <xf numFmtId="0" fontId="26" fillId="67" borderId="0" applyNumberFormat="0" applyBorder="0" applyAlignment="0" applyProtection="0"/>
    <xf numFmtId="0" fontId="45" fillId="0" borderId="0"/>
    <xf numFmtId="0" fontId="44" fillId="80" borderId="0"/>
    <xf numFmtId="0" fontId="45" fillId="0" borderId="0"/>
    <xf numFmtId="0" fontId="45" fillId="0" borderId="0"/>
    <xf numFmtId="0" fontId="7" fillId="0" borderId="0"/>
    <xf numFmtId="0" fontId="44" fillId="80" borderId="0"/>
    <xf numFmtId="0" fontId="44" fillId="8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80" borderId="0"/>
    <xf numFmtId="0" fontId="44" fillId="80" borderId="0"/>
    <xf numFmtId="0" fontId="44" fillId="8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4" fillId="66" borderId="29" applyNumberFormat="0" applyFont="0" applyAlignment="0" applyProtection="0"/>
    <xf numFmtId="0" fontId="33" fillId="96" borderId="25" applyNumberFormat="0" applyAlignment="0" applyProtection="0"/>
    <xf numFmtId="0" fontId="42" fillId="0" borderId="45" applyNumberFormat="0" applyFill="0" applyAlignment="0" applyProtection="0"/>
    <xf numFmtId="0" fontId="71" fillId="66" borderId="0" applyNumberFormat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4" fontId="14" fillId="85" borderId="38" applyNumberFormat="0" applyProtection="0">
      <alignment horizontal="left" vertical="center" indent="1"/>
    </xf>
    <xf numFmtId="0" fontId="45" fillId="0" borderId="0"/>
    <xf numFmtId="4" fontId="19" fillId="23" borderId="38" applyNumberFormat="0" applyProtection="0">
      <alignment horizontal="left" vertical="center" indent="1"/>
    </xf>
    <xf numFmtId="0" fontId="45" fillId="0" borderId="0"/>
    <xf numFmtId="0" fontId="45" fillId="0" borderId="0"/>
    <xf numFmtId="4" fontId="14" fillId="87" borderId="38" applyNumberFormat="0" applyProtection="0">
      <alignment horizontal="left" vertical="center" indent="1"/>
    </xf>
    <xf numFmtId="0" fontId="45" fillId="0" borderId="0"/>
    <xf numFmtId="4" fontId="14" fillId="86" borderId="38" applyNumberFormat="0" applyProtection="0">
      <alignment horizontal="left" vertical="center" indent="1"/>
    </xf>
    <xf numFmtId="0" fontId="14" fillId="23" borderId="37" applyNumberFormat="0" applyProtection="0">
      <alignment horizontal="left" vertical="top" indent="1"/>
    </xf>
    <xf numFmtId="0" fontId="45" fillId="0" borderId="0"/>
    <xf numFmtId="0" fontId="14" fillId="86" borderId="37" applyNumberFormat="0" applyProtection="0">
      <alignment horizontal="left" vertical="top" indent="1"/>
    </xf>
    <xf numFmtId="0" fontId="45" fillId="0" borderId="0"/>
    <xf numFmtId="0" fontId="14" fillId="44" borderId="37" applyNumberFormat="0" applyProtection="0">
      <alignment horizontal="left" vertical="top" indent="1"/>
    </xf>
    <xf numFmtId="0" fontId="45" fillId="0" borderId="0"/>
    <xf numFmtId="0" fontId="14" fillId="87" borderId="37" applyNumberFormat="0" applyProtection="0">
      <alignment horizontal="left" vertical="top" indent="1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4" fontId="69" fillId="89" borderId="38" applyNumberFormat="0" applyProtection="0">
      <alignment horizontal="left" vertical="center" indent="1"/>
    </xf>
    <xf numFmtId="0" fontId="45" fillId="0" borderId="0"/>
    <xf numFmtId="0" fontId="26" fillId="67" borderId="0" applyNumberFormat="0" applyBorder="0" applyAlignment="0" applyProtection="0"/>
    <xf numFmtId="0" fontId="26" fillId="67" borderId="0" applyNumberFormat="0" applyBorder="0" applyAlignment="0" applyProtection="0"/>
    <xf numFmtId="0" fontId="72" fillId="96" borderId="29" applyNumberFormat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42" fillId="0" borderId="45" applyNumberFormat="0" applyFill="0" applyAlignment="0" applyProtection="0"/>
    <xf numFmtId="0" fontId="74" fillId="0" borderId="0" applyNumberFormat="0" applyFill="0" applyBorder="0" applyAlignment="0" applyProtection="0"/>
    <xf numFmtId="0" fontId="44" fillId="8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97" borderId="46" applyNumberFormat="0" applyFont="0" applyAlignment="0" applyProtection="0"/>
    <xf numFmtId="0" fontId="1" fillId="97" borderId="46" applyNumberFormat="0" applyFont="0" applyAlignment="0" applyProtection="0"/>
    <xf numFmtId="0" fontId="1" fillId="97" borderId="46" applyNumberFormat="0" applyFont="0" applyAlignment="0" applyProtection="0"/>
    <xf numFmtId="0" fontId="1" fillId="97" borderId="4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5" fillId="0" borderId="0"/>
    <xf numFmtId="0" fontId="44" fillId="80" borderId="0"/>
    <xf numFmtId="0" fontId="45" fillId="0" borderId="0"/>
    <xf numFmtId="0" fontId="44" fillId="80" borderId="0"/>
    <xf numFmtId="0" fontId="45" fillId="0" borderId="0"/>
    <xf numFmtId="0" fontId="7" fillId="0" borderId="0"/>
    <xf numFmtId="0" fontId="44" fillId="80" borderId="0"/>
    <xf numFmtId="0" fontId="44" fillId="80" borderId="0"/>
    <xf numFmtId="0" fontId="5" fillId="0" borderId="0"/>
    <xf numFmtId="0" fontId="45" fillId="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5" fillId="0" borderId="0"/>
    <xf numFmtId="0" fontId="44" fillId="80" borderId="0"/>
    <xf numFmtId="0" fontId="44" fillId="80" borderId="0"/>
    <xf numFmtId="0" fontId="44" fillId="80" borderId="0"/>
    <xf numFmtId="0" fontId="45" fillId="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45" fillId="0" borderId="0"/>
    <xf numFmtId="0" fontId="44" fillId="80" borderId="0"/>
    <xf numFmtId="0" fontId="45" fillId="0" borderId="0"/>
    <xf numFmtId="0" fontId="45" fillId="0" borderId="0"/>
    <xf numFmtId="0" fontId="7" fillId="0" borderId="0"/>
    <xf numFmtId="0" fontId="44" fillId="80" borderId="0"/>
    <xf numFmtId="0" fontId="44" fillId="80" borderId="0"/>
    <xf numFmtId="0" fontId="5" fillId="0" borderId="0"/>
    <xf numFmtId="0" fontId="5" fillId="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7" fillId="0" borderId="0"/>
    <xf numFmtId="0" fontId="5" fillId="0" borderId="0"/>
    <xf numFmtId="0" fontId="44" fillId="80" borderId="0"/>
    <xf numFmtId="0" fontId="44" fillId="80" borderId="0"/>
    <xf numFmtId="0" fontId="7" fillId="0" borderId="0"/>
  </cellStyleXfs>
  <cellXfs count="385">
    <xf numFmtId="0" fontId="0" fillId="0" borderId="0" xfId="0"/>
    <xf numFmtId="0" fontId="129" fillId="0" borderId="0" xfId="0" applyFont="1"/>
    <xf numFmtId="0" fontId="129" fillId="5" borderId="0" xfId="0" applyFont="1" applyFill="1"/>
    <xf numFmtId="37" fontId="130" fillId="7" borderId="0" xfId="35" applyNumberFormat="1" applyFont="1" applyFill="1" applyAlignment="1">
      <alignment horizontal="left" vertical="center"/>
    </xf>
    <xf numFmtId="0" fontId="130" fillId="5" borderId="0" xfId="32" applyFont="1" applyFill="1" applyAlignment="1">
      <alignment horizontal="left" vertical="center"/>
    </xf>
    <xf numFmtId="0" fontId="129" fillId="5" borderId="0" xfId="32" applyFont="1" applyFill="1" applyAlignment="1">
      <alignment vertical="center"/>
    </xf>
    <xf numFmtId="169" fontId="129" fillId="0" borderId="15" xfId="0" applyNumberFormat="1" applyFont="1" applyFill="1" applyBorder="1" applyAlignment="1">
      <alignment horizontal="right" vertical="center"/>
    </xf>
    <xf numFmtId="0" fontId="129" fillId="5" borderId="0" xfId="32" applyFont="1" applyFill="1" applyAlignment="1">
      <alignment horizontal="left" vertical="center"/>
    </xf>
    <xf numFmtId="37" fontId="129" fillId="5" borderId="0" xfId="0" applyNumberFormat="1" applyFont="1" applyFill="1" applyAlignment="1">
      <alignment vertical="center"/>
    </xf>
    <xf numFmtId="169" fontId="131" fillId="0" borderId="15" xfId="53" applyNumberFormat="1" applyFont="1" applyFill="1" applyBorder="1" applyAlignment="1">
      <alignment horizontal="right" vertical="center"/>
    </xf>
    <xf numFmtId="169" fontId="131" fillId="0" borderId="69" xfId="53" applyNumberFormat="1" applyFont="1" applyFill="1" applyBorder="1" applyAlignment="1">
      <alignment horizontal="right" vertical="center"/>
    </xf>
    <xf numFmtId="0" fontId="129" fillId="0" borderId="9" xfId="0" applyFont="1" applyBorder="1"/>
    <xf numFmtId="0" fontId="130" fillId="5" borderId="14" xfId="32" applyFont="1" applyFill="1" applyBorder="1" applyAlignment="1">
      <alignment horizontal="left" vertical="center"/>
    </xf>
    <xf numFmtId="37" fontId="130" fillId="5" borderId="14" xfId="32" applyNumberFormat="1" applyFont="1" applyFill="1" applyBorder="1" applyAlignment="1">
      <alignment horizontal="left" vertical="center"/>
    </xf>
    <xf numFmtId="0" fontId="129" fillId="5" borderId="14" xfId="32" applyFont="1" applyFill="1" applyBorder="1" applyAlignment="1">
      <alignment vertical="center"/>
    </xf>
    <xf numFmtId="0" fontId="130" fillId="9" borderId="0" xfId="32" applyFont="1" applyFill="1" applyAlignment="1">
      <alignment horizontal="left" vertical="center"/>
    </xf>
    <xf numFmtId="0" fontId="130" fillId="0" borderId="0" xfId="0" applyFont="1"/>
    <xf numFmtId="0" fontId="130" fillId="5" borderId="0" xfId="0" applyFont="1" applyFill="1"/>
    <xf numFmtId="0" fontId="130" fillId="9" borderId="0" xfId="0" applyFont="1" applyFill="1"/>
    <xf numFmtId="0" fontId="129" fillId="5" borderId="0" xfId="0" applyFont="1" applyFill="1" applyAlignment="1">
      <alignment vertical="center"/>
    </xf>
    <xf numFmtId="37" fontId="129" fillId="5" borderId="0" xfId="32" applyNumberFormat="1" applyFont="1" applyFill="1" applyAlignment="1">
      <alignment horizontal="left" vertical="center"/>
    </xf>
    <xf numFmtId="37" fontId="129" fillId="0" borderId="0" xfId="32" applyNumberFormat="1" applyFont="1" applyAlignment="1">
      <alignment horizontal="left" vertical="center"/>
    </xf>
    <xf numFmtId="0" fontId="129" fillId="5" borderId="65" xfId="32" applyFont="1" applyFill="1" applyBorder="1" applyAlignment="1">
      <alignment vertical="center"/>
    </xf>
    <xf numFmtId="0" fontId="129" fillId="5" borderId="65" xfId="0" applyFont="1" applyFill="1" applyBorder="1" applyAlignment="1">
      <alignment vertical="center"/>
    </xf>
    <xf numFmtId="37" fontId="129" fillId="5" borderId="65" xfId="32" applyNumberFormat="1" applyFont="1" applyFill="1" applyBorder="1" applyAlignment="1">
      <alignment horizontal="left" vertical="center"/>
    </xf>
    <xf numFmtId="0" fontId="130" fillId="9" borderId="0" xfId="32" applyFont="1" applyFill="1" applyAlignment="1">
      <alignment vertical="center"/>
    </xf>
    <xf numFmtId="37" fontId="131" fillId="5" borderId="0" xfId="0" applyNumberFormat="1" applyFont="1" applyFill="1" applyAlignment="1">
      <alignment vertical="center"/>
    </xf>
    <xf numFmtId="37" fontId="129" fillId="0" borderId="0" xfId="0" applyNumberFormat="1" applyFont="1" applyAlignment="1">
      <alignment vertical="center"/>
    </xf>
    <xf numFmtId="169" fontId="131" fillId="0" borderId="0" xfId="53" applyNumberFormat="1" applyFont="1" applyFill="1" applyBorder="1" applyAlignment="1">
      <alignment horizontal="right" vertical="center"/>
    </xf>
    <xf numFmtId="37" fontId="131" fillId="5" borderId="14" xfId="0" applyNumberFormat="1" applyFont="1" applyFill="1" applyBorder="1" applyAlignment="1">
      <alignment vertical="center"/>
    </xf>
    <xf numFmtId="169" fontId="131" fillId="0" borderId="68" xfId="53" applyNumberFormat="1" applyFont="1" applyFill="1" applyBorder="1" applyAlignment="1">
      <alignment horizontal="right" vertical="center"/>
    </xf>
    <xf numFmtId="169" fontId="129" fillId="0" borderId="15" xfId="53" applyNumberFormat="1" applyFont="1" applyFill="1" applyBorder="1" applyAlignment="1">
      <alignment horizontal="right" vertical="center"/>
    </xf>
    <xf numFmtId="0" fontId="129" fillId="4" borderId="0" xfId="0" applyFont="1" applyFill="1" applyAlignment="1">
      <alignment vertical="center"/>
    </xf>
    <xf numFmtId="37" fontId="131" fillId="5" borderId="65" xfId="0" applyNumberFormat="1" applyFont="1" applyFill="1" applyBorder="1" applyAlignment="1">
      <alignment vertical="center"/>
    </xf>
    <xf numFmtId="0" fontId="131" fillId="5" borderId="0" xfId="0" applyFont="1" applyFill="1" applyAlignment="1">
      <alignment vertical="center"/>
    </xf>
    <xf numFmtId="37" fontId="132" fillId="9" borderId="0" xfId="0" applyNumberFormat="1" applyFont="1" applyFill="1" applyAlignment="1">
      <alignment vertical="center"/>
    </xf>
    <xf numFmtId="37" fontId="132" fillId="5" borderId="0" xfId="0" applyNumberFormat="1" applyFont="1" applyFill="1" applyAlignment="1">
      <alignment vertical="center"/>
    </xf>
    <xf numFmtId="169" fontId="131" fillId="0" borderId="15" xfId="53" applyNumberFormat="1" applyFont="1" applyFill="1" applyBorder="1"/>
    <xf numFmtId="169" fontId="131" fillId="0" borderId="69" xfId="53" applyNumberFormat="1" applyFont="1" applyFill="1" applyBorder="1"/>
    <xf numFmtId="37" fontId="132" fillId="9" borderId="65" xfId="0" applyNumberFormat="1" applyFont="1" applyFill="1" applyBorder="1" applyAlignment="1">
      <alignment vertical="center"/>
    </xf>
    <xf numFmtId="37" fontId="131" fillId="5" borderId="0" xfId="53" applyNumberFormat="1" applyFont="1" applyFill="1"/>
    <xf numFmtId="37" fontId="131" fillId="0" borderId="0" xfId="0" applyNumberFormat="1" applyFont="1" applyAlignment="1">
      <alignment vertical="center"/>
    </xf>
    <xf numFmtId="37" fontId="132" fillId="0" borderId="0" xfId="0" applyNumberFormat="1" applyFont="1" applyAlignment="1">
      <alignment vertical="center"/>
    </xf>
    <xf numFmtId="169" fontId="130" fillId="0" borderId="15" xfId="0" applyNumberFormat="1" applyFont="1" applyFill="1" applyBorder="1" applyAlignment="1">
      <alignment horizontal="right" vertical="center"/>
    </xf>
    <xf numFmtId="37" fontId="131" fillId="5" borderId="64" xfId="53" applyNumberFormat="1" applyFont="1" applyFill="1" applyBorder="1"/>
    <xf numFmtId="169" fontId="129" fillId="0" borderId="15" xfId="53" applyNumberFormat="1" applyFont="1" applyFill="1" applyBorder="1"/>
    <xf numFmtId="37" fontId="129" fillId="9" borderId="6" xfId="32" applyNumberFormat="1" applyFont="1" applyFill="1" applyBorder="1" applyAlignment="1">
      <alignment horizontal="left" vertical="center"/>
    </xf>
    <xf numFmtId="0" fontId="129" fillId="9" borderId="6" xfId="32" applyFont="1" applyFill="1" applyBorder="1" applyAlignment="1">
      <alignment vertical="center"/>
    </xf>
    <xf numFmtId="169" fontId="129" fillId="9" borderId="70" xfId="32" applyNumberFormat="1" applyFont="1" applyFill="1" applyBorder="1" applyAlignment="1">
      <alignment horizontal="right" vertical="center"/>
    </xf>
    <xf numFmtId="169" fontId="129" fillId="9" borderId="11" xfId="32" applyNumberFormat="1" applyFont="1" applyFill="1" applyBorder="1" applyAlignment="1">
      <alignment horizontal="right" vertical="center"/>
    </xf>
    <xf numFmtId="169" fontId="133" fillId="0" borderId="15" xfId="0" applyNumberFormat="1" applyFont="1" applyFill="1" applyBorder="1" applyAlignment="1">
      <alignment horizontal="right" vertical="center"/>
    </xf>
    <xf numFmtId="0" fontId="130" fillId="7" borderId="65" xfId="0" applyFont="1" applyFill="1" applyBorder="1"/>
    <xf numFmtId="169" fontId="130" fillId="7" borderId="69" xfId="0" applyNumberFormat="1" applyFont="1" applyFill="1" applyBorder="1" applyAlignment="1">
      <alignment horizontal="right" vertical="center"/>
    </xf>
    <xf numFmtId="169" fontId="130" fillId="7" borderId="13" xfId="0" applyNumberFormat="1" applyFont="1" applyFill="1" applyBorder="1" applyAlignment="1">
      <alignment horizontal="right" vertical="center"/>
    </xf>
    <xf numFmtId="0" fontId="129" fillId="0" borderId="0" xfId="32" applyFont="1" applyAlignment="1">
      <alignment vertical="center" wrapText="1"/>
    </xf>
    <xf numFmtId="37" fontId="129" fillId="0" borderId="0" xfId="53" applyNumberFormat="1" applyFont="1"/>
    <xf numFmtId="171" fontId="131" fillId="0" borderId="0" xfId="53" applyNumberFormat="1" applyFont="1"/>
    <xf numFmtId="197" fontId="129" fillId="0" borderId="15" xfId="53" applyNumberFormat="1" applyFont="1" applyFill="1" applyBorder="1" applyAlignment="1">
      <alignment horizontal="right" vertical="center"/>
    </xf>
    <xf numFmtId="169" fontId="131" fillId="0" borderId="0" xfId="53" applyNumberFormat="1" applyFont="1" applyAlignment="1">
      <alignment horizontal="right" vertical="center"/>
    </xf>
    <xf numFmtId="169" fontId="129" fillId="0" borderId="0" xfId="0" applyNumberFormat="1" applyFont="1" applyAlignment="1">
      <alignment horizontal="right" vertical="center"/>
    </xf>
    <xf numFmtId="169" fontId="129" fillId="0" borderId="0" xfId="32" applyNumberFormat="1" applyFont="1" applyAlignment="1">
      <alignment horizontal="right" vertical="center"/>
    </xf>
    <xf numFmtId="37" fontId="130" fillId="7" borderId="76" xfId="35" applyNumberFormat="1" applyFont="1" applyFill="1" applyBorder="1" applyAlignment="1">
      <alignment horizontal="left" vertical="center"/>
    </xf>
    <xf numFmtId="0" fontId="130" fillId="7" borderId="76" xfId="32" applyFont="1" applyFill="1" applyBorder="1" applyAlignment="1">
      <alignment vertical="center"/>
    </xf>
    <xf numFmtId="0" fontId="130" fillId="7" borderId="77" xfId="32" applyFont="1" applyFill="1" applyBorder="1" applyAlignment="1">
      <alignment vertical="center"/>
    </xf>
    <xf numFmtId="0" fontId="130" fillId="7" borderId="0" xfId="32" applyFont="1" applyFill="1" applyAlignment="1">
      <alignment vertical="center"/>
    </xf>
    <xf numFmtId="0" fontId="130" fillId="7" borderId="15" xfId="32" applyFont="1" applyFill="1" applyBorder="1" applyAlignment="1">
      <alignment vertical="center"/>
    </xf>
    <xf numFmtId="37" fontId="130" fillId="7" borderId="74" xfId="38" applyNumberFormat="1" applyFont="1" applyFill="1" applyBorder="1" applyAlignment="1">
      <alignment horizontal="center" vertical="center"/>
    </xf>
    <xf numFmtId="37" fontId="130" fillId="7" borderId="79" xfId="38" applyNumberFormat="1" applyFont="1" applyFill="1" applyBorder="1" applyAlignment="1">
      <alignment horizontal="center" vertical="center"/>
    </xf>
    <xf numFmtId="0" fontId="130" fillId="5" borderId="0" xfId="32" applyFont="1" applyFill="1" applyAlignment="1">
      <alignment vertical="center"/>
    </xf>
    <xf numFmtId="37" fontId="130" fillId="9" borderId="0" xfId="0" applyNumberFormat="1" applyFont="1" applyFill="1" applyAlignment="1">
      <alignment vertical="center"/>
    </xf>
    <xf numFmtId="169" fontId="130" fillId="9" borderId="15" xfId="32" applyNumberFormat="1" applyFont="1" applyFill="1" applyBorder="1" applyAlignment="1">
      <alignment horizontal="right" vertical="center"/>
    </xf>
    <xf numFmtId="169" fontId="130" fillId="9" borderId="10" xfId="32" applyNumberFormat="1" applyFont="1" applyFill="1" applyBorder="1" applyAlignment="1">
      <alignment horizontal="right" vertical="center"/>
    </xf>
    <xf numFmtId="37" fontId="130" fillId="9" borderId="0" xfId="32" applyNumberFormat="1" applyFont="1" applyFill="1" applyAlignment="1">
      <alignment horizontal="left" vertical="center"/>
    </xf>
    <xf numFmtId="37" fontId="130" fillId="5" borderId="0" xfId="32" applyNumberFormat="1" applyFont="1" applyFill="1" applyAlignment="1">
      <alignment horizontal="left" vertical="center"/>
    </xf>
    <xf numFmtId="169" fontId="132" fillId="9" borderId="15" xfId="0" applyNumberFormat="1" applyFont="1" applyFill="1" applyBorder="1" applyAlignment="1">
      <alignment horizontal="right" vertical="center"/>
    </xf>
    <xf numFmtId="169" fontId="132" fillId="9" borderId="10" xfId="0" applyNumberFormat="1" applyFont="1" applyFill="1" applyBorder="1" applyAlignment="1">
      <alignment horizontal="right" vertical="center"/>
    </xf>
    <xf numFmtId="37" fontId="132" fillId="5" borderId="65" xfId="0" applyNumberFormat="1" applyFont="1" applyFill="1" applyBorder="1" applyAlignment="1">
      <alignment vertical="center"/>
    </xf>
    <xf numFmtId="169" fontId="132" fillId="0" borderId="15" xfId="53" applyNumberFormat="1" applyFont="1" applyFill="1" applyBorder="1" applyAlignment="1">
      <alignment horizontal="right" vertical="center"/>
    </xf>
    <xf numFmtId="0" fontId="130" fillId="0" borderId="9" xfId="0" applyFont="1" applyBorder="1"/>
    <xf numFmtId="37" fontId="132" fillId="9" borderId="14" xfId="0" applyNumberFormat="1" applyFont="1" applyFill="1" applyBorder="1" applyAlignment="1">
      <alignment vertical="center"/>
    </xf>
    <xf numFmtId="169" fontId="132" fillId="9" borderId="68" xfId="0" applyNumberFormat="1" applyFont="1" applyFill="1" applyBorder="1" applyAlignment="1">
      <alignment horizontal="right" vertical="center"/>
    </xf>
    <xf numFmtId="169" fontId="132" fillId="9" borderId="59" xfId="0" applyNumberFormat="1" applyFont="1" applyFill="1" applyBorder="1" applyAlignment="1">
      <alignment horizontal="right" vertical="center"/>
    </xf>
    <xf numFmtId="169" fontId="130" fillId="9" borderId="15" xfId="0" applyNumberFormat="1" applyFont="1" applyFill="1" applyBorder="1" applyAlignment="1">
      <alignment horizontal="right" vertical="center"/>
    </xf>
    <xf numFmtId="169" fontId="132" fillId="9" borderId="69" xfId="0" applyNumberFormat="1" applyFont="1" applyFill="1" applyBorder="1" applyAlignment="1">
      <alignment horizontal="right" vertical="center"/>
    </xf>
    <xf numFmtId="169" fontId="132" fillId="9" borderId="13" xfId="0" applyNumberFormat="1" applyFont="1" applyFill="1" applyBorder="1" applyAlignment="1">
      <alignment horizontal="right" vertical="center"/>
    </xf>
    <xf numFmtId="169" fontId="130" fillId="9" borderId="69" xfId="0" applyNumberFormat="1" applyFont="1" applyFill="1" applyBorder="1" applyAlignment="1">
      <alignment horizontal="right" vertical="center"/>
    </xf>
    <xf numFmtId="37" fontId="130" fillId="9" borderId="65" xfId="53" applyNumberFormat="1" applyFont="1" applyFill="1" applyBorder="1"/>
    <xf numFmtId="37" fontId="130" fillId="9" borderId="65" xfId="0" applyNumberFormat="1" applyFont="1" applyFill="1" applyBorder="1" applyAlignment="1">
      <alignment vertical="center"/>
    </xf>
    <xf numFmtId="37" fontId="132" fillId="5" borderId="0" xfId="53" applyNumberFormat="1" applyFont="1" applyFill="1"/>
    <xf numFmtId="37" fontId="132" fillId="9" borderId="65" xfId="53" applyNumberFormat="1" applyFont="1" applyFill="1" applyBorder="1"/>
    <xf numFmtId="0" fontId="130" fillId="9" borderId="0" xfId="0" applyFont="1" applyFill="1" applyAlignment="1">
      <alignment vertical="center"/>
    </xf>
    <xf numFmtId="169" fontId="130" fillId="5" borderId="0" xfId="0" applyNumberFormat="1" applyFont="1" applyFill="1" applyBorder="1" applyAlignment="1">
      <alignment horizontal="right" vertical="center"/>
    </xf>
    <xf numFmtId="171" fontId="132" fillId="7" borderId="14" xfId="53" applyNumberFormat="1" applyFont="1" applyFill="1" applyBorder="1"/>
    <xf numFmtId="0" fontId="130" fillId="7" borderId="14" xfId="32" applyFont="1" applyFill="1" applyBorder="1" applyAlignment="1">
      <alignment vertical="center"/>
    </xf>
    <xf numFmtId="171" fontId="130" fillId="8" borderId="59" xfId="39" applyFont="1" applyFill="1" applyBorder="1" applyAlignment="1">
      <alignment horizontal="center" vertical="center"/>
    </xf>
    <xf numFmtId="171" fontId="132" fillId="7" borderId="0" xfId="53" applyNumberFormat="1" applyFont="1" applyFill="1" applyAlignment="1">
      <alignment horizontal="left"/>
    </xf>
    <xf numFmtId="37" fontId="132" fillId="7" borderId="0" xfId="53" applyNumberFormat="1" applyFont="1" applyFill="1"/>
    <xf numFmtId="37" fontId="130" fillId="8" borderId="10" xfId="39" applyNumberFormat="1" applyFont="1" applyFill="1" applyBorder="1" applyAlignment="1">
      <alignment horizontal="center" vertical="center"/>
    </xf>
    <xf numFmtId="171" fontId="130" fillId="7" borderId="65" xfId="53" applyNumberFormat="1" applyFont="1" applyFill="1" applyBorder="1"/>
    <xf numFmtId="37" fontId="130" fillId="7" borderId="65" xfId="53" applyNumberFormat="1" applyFont="1" applyFill="1" applyBorder="1"/>
    <xf numFmtId="0" fontId="130" fillId="9" borderId="65" xfId="32" applyFont="1" applyFill="1" applyBorder="1" applyAlignment="1">
      <alignment vertical="center"/>
    </xf>
    <xf numFmtId="169" fontId="130" fillId="9" borderId="69" xfId="32" applyNumberFormat="1" applyFont="1" applyFill="1" applyBorder="1" applyAlignment="1">
      <alignment horizontal="right" vertical="center"/>
    </xf>
    <xf numFmtId="169" fontId="130" fillId="9" borderId="13" xfId="32" applyNumberFormat="1" applyFont="1" applyFill="1" applyBorder="1" applyAlignment="1">
      <alignment horizontal="right" vertical="center"/>
    </xf>
    <xf numFmtId="37" fontId="130" fillId="7" borderId="18" xfId="35" applyNumberFormat="1" applyFont="1" applyFill="1" applyBorder="1" applyAlignment="1">
      <alignment horizontal="left" vertical="center"/>
    </xf>
    <xf numFmtId="0" fontId="129" fillId="0" borderId="0" xfId="0" applyFont="1" applyFill="1"/>
    <xf numFmtId="0" fontId="130" fillId="5" borderId="0" xfId="0" applyFont="1" applyFill="1" applyAlignment="1">
      <alignment vertical="center"/>
    </xf>
    <xf numFmtId="0" fontId="130" fillId="9" borderId="16" xfId="0" applyFont="1" applyFill="1" applyBorder="1" applyAlignment="1">
      <alignment vertical="center"/>
    </xf>
    <xf numFmtId="0" fontId="130" fillId="0" borderId="16" xfId="0" applyFont="1" applyFill="1" applyBorder="1" applyAlignment="1">
      <alignment vertical="center"/>
    </xf>
    <xf numFmtId="171" fontId="132" fillId="7" borderId="18" xfId="39" applyFont="1" applyFill="1" applyBorder="1"/>
    <xf numFmtId="0" fontId="129" fillId="4" borderId="0" xfId="33" applyFont="1" applyFill="1"/>
    <xf numFmtId="171" fontId="132" fillId="7" borderId="16" xfId="39" applyFont="1" applyFill="1" applyBorder="1" applyAlignment="1">
      <alignment horizontal="left"/>
    </xf>
    <xf numFmtId="171" fontId="132" fillId="7" borderId="0" xfId="39" applyFont="1" applyFill="1"/>
    <xf numFmtId="171" fontId="132" fillId="7" borderId="5" xfId="39" applyFont="1" applyFill="1" applyBorder="1"/>
    <xf numFmtId="37" fontId="130" fillId="8" borderId="13" xfId="39" quotePrefix="1" applyNumberFormat="1" applyFont="1" applyFill="1" applyBorder="1" applyAlignment="1">
      <alignment horizontal="center"/>
    </xf>
    <xf numFmtId="0" fontId="131" fillId="6" borderId="16" xfId="33" applyFont="1" applyFill="1" applyBorder="1"/>
    <xf numFmtId="0" fontId="131" fillId="6" borderId="0" xfId="33" applyFont="1" applyFill="1" applyAlignment="1">
      <alignment horizontal="left"/>
    </xf>
    <xf numFmtId="37" fontId="129" fillId="0" borderId="10" xfId="33" applyNumberFormat="1" applyFont="1" applyFill="1" applyBorder="1" applyAlignment="1">
      <alignment horizontal="right"/>
    </xf>
    <xf numFmtId="37" fontId="130" fillId="5" borderId="16" xfId="33" applyNumberFormat="1" applyFont="1" applyFill="1" applyBorder="1"/>
    <xf numFmtId="37" fontId="129" fillId="5" borderId="0" xfId="33" applyNumberFormat="1" applyFont="1" applyFill="1"/>
    <xf numFmtId="37" fontId="129" fillId="0" borderId="10" xfId="33" applyNumberFormat="1" applyFont="1" applyFill="1" applyBorder="1"/>
    <xf numFmtId="37" fontId="129" fillId="5" borderId="16" xfId="33" applyNumberFormat="1" applyFont="1" applyFill="1" applyBorder="1"/>
    <xf numFmtId="37" fontId="129" fillId="0" borderId="10" xfId="33" applyNumberFormat="1" applyFont="1" applyFill="1" applyBorder="1" applyAlignment="1">
      <alignment horizontal="center"/>
    </xf>
    <xf numFmtId="37" fontId="130" fillId="5" borderId="0" xfId="33" applyNumberFormat="1" applyFont="1" applyFill="1"/>
    <xf numFmtId="172" fontId="129" fillId="0" borderId="10" xfId="33" applyNumberFormat="1" applyFont="1" applyFill="1" applyBorder="1" applyAlignment="1">
      <alignment horizontal="right" indent="1"/>
    </xf>
    <xf numFmtId="37" fontId="129" fillId="5" borderId="17" xfId="33" applyNumberFormat="1" applyFont="1" applyFill="1" applyBorder="1"/>
    <xf numFmtId="37" fontId="129" fillId="5" borderId="5" xfId="33" applyNumberFormat="1" applyFont="1" applyFill="1" applyBorder="1"/>
    <xf numFmtId="37" fontId="129" fillId="0" borderId="5" xfId="33" applyNumberFormat="1" applyFont="1" applyBorder="1"/>
    <xf numFmtId="172" fontId="129" fillId="0" borderId="13" xfId="33" applyNumberFormat="1" applyFont="1" applyFill="1" applyBorder="1" applyAlignment="1">
      <alignment horizontal="right" indent="1"/>
    </xf>
    <xf numFmtId="37" fontId="130" fillId="9" borderId="0" xfId="33" applyNumberFormat="1" applyFont="1" applyFill="1"/>
    <xf numFmtId="172" fontId="130" fillId="9" borderId="10" xfId="33" applyNumberFormat="1" applyFont="1" applyFill="1" applyBorder="1" applyAlignment="1">
      <alignment horizontal="right" indent="1"/>
    </xf>
    <xf numFmtId="0" fontId="129" fillId="5" borderId="0" xfId="30" applyFont="1" applyFill="1"/>
    <xf numFmtId="37" fontId="129" fillId="0" borderId="0" xfId="33" applyNumberFormat="1" applyFont="1" applyBorder="1"/>
    <xf numFmtId="37" fontId="129" fillId="0" borderId="69" xfId="33" applyNumberFormat="1" applyFont="1" applyBorder="1"/>
    <xf numFmtId="37" fontId="130" fillId="9" borderId="61" xfId="33" applyNumberFormat="1" applyFont="1" applyFill="1" applyBorder="1"/>
    <xf numFmtId="37" fontId="130" fillId="9" borderId="6" xfId="33" applyNumberFormat="1" applyFont="1" applyFill="1" applyBorder="1"/>
    <xf numFmtId="172" fontId="130" fillId="9" borderId="11" xfId="33" applyNumberFormat="1" applyFont="1" applyFill="1" applyBorder="1" applyAlignment="1">
      <alignment horizontal="right" indent="1"/>
    </xf>
    <xf numFmtId="0" fontId="129" fillId="5" borderId="0" xfId="33" applyFont="1" applyFill="1"/>
    <xf numFmtId="0" fontId="130" fillId="9" borderId="0" xfId="33" applyFont="1" applyFill="1"/>
    <xf numFmtId="37" fontId="130" fillId="9" borderId="16" xfId="33" applyNumberFormat="1" applyFont="1" applyFill="1" applyBorder="1"/>
    <xf numFmtId="0" fontId="135" fillId="5" borderId="0" xfId="33" applyFont="1" applyFill="1"/>
    <xf numFmtId="171" fontId="132" fillId="7" borderId="14" xfId="39" applyFont="1" applyFill="1" applyBorder="1" applyAlignment="1">
      <alignment horizontal="center"/>
    </xf>
    <xf numFmtId="0" fontId="130" fillId="4" borderId="0" xfId="33" applyFont="1" applyFill="1"/>
    <xf numFmtId="171" fontId="132" fillId="7" borderId="17" xfId="39" applyFont="1" applyFill="1" applyBorder="1"/>
    <xf numFmtId="0" fontId="130" fillId="0" borderId="10" xfId="33" applyFont="1" applyFill="1" applyBorder="1" applyAlignment="1">
      <alignment horizontal="right" indent="1"/>
    </xf>
    <xf numFmtId="0" fontId="130" fillId="9" borderId="16" xfId="33" applyFont="1" applyFill="1" applyBorder="1"/>
    <xf numFmtId="0" fontId="130" fillId="5" borderId="16" xfId="33" applyFont="1" applyFill="1" applyBorder="1"/>
    <xf numFmtId="0" fontId="130" fillId="5" borderId="0" xfId="33" applyFont="1" applyFill="1"/>
    <xf numFmtId="172" fontId="130" fillId="0" borderId="10" xfId="33" applyNumberFormat="1" applyFont="1" applyFill="1" applyBorder="1" applyAlignment="1">
      <alignment horizontal="right" indent="1"/>
    </xf>
    <xf numFmtId="37" fontId="130" fillId="7" borderId="76" xfId="35" applyNumberFormat="1" applyFont="1" applyFill="1" applyBorder="1" applyAlignment="1">
      <alignment horizontal="left"/>
    </xf>
    <xf numFmtId="0" fontId="129" fillId="4" borderId="0" xfId="31" applyFont="1" applyFill="1"/>
    <xf numFmtId="37" fontId="130" fillId="7" borderId="0" xfId="35" applyNumberFormat="1" applyFont="1" applyFill="1" applyAlignment="1">
      <alignment horizontal="left"/>
    </xf>
    <xf numFmtId="0" fontId="129" fillId="5" borderId="0" xfId="31" applyFont="1" applyFill="1"/>
    <xf numFmtId="37" fontId="129" fillId="5" borderId="15" xfId="31" applyNumberFormat="1" applyFont="1" applyFill="1" applyBorder="1"/>
    <xf numFmtId="0" fontId="129" fillId="0" borderId="10" xfId="31" applyFont="1" applyFill="1" applyBorder="1"/>
    <xf numFmtId="0" fontId="129" fillId="5" borderId="15" xfId="31" applyFont="1" applyFill="1" applyBorder="1"/>
    <xf numFmtId="172" fontId="129" fillId="0" borderId="10" xfId="31" applyNumberFormat="1" applyFont="1" applyFill="1" applyBorder="1" applyAlignment="1">
      <alignment horizontal="right" indent="1"/>
    </xf>
    <xf numFmtId="0" fontId="129" fillId="0" borderId="15" xfId="31" applyFont="1" applyBorder="1"/>
    <xf numFmtId="0" fontId="129" fillId="5" borderId="12" xfId="31" applyFont="1" applyFill="1" applyBorder="1"/>
    <xf numFmtId="172" fontId="129" fillId="5" borderId="12" xfId="31" applyNumberFormat="1" applyFont="1" applyFill="1" applyBorder="1"/>
    <xf numFmtId="0" fontId="129" fillId="0" borderId="81" xfId="31" applyFont="1" applyBorder="1"/>
    <xf numFmtId="172" fontId="130" fillId="9" borderId="59" xfId="31" applyNumberFormat="1" applyFont="1" applyFill="1" applyBorder="1" applyAlignment="1">
      <alignment horizontal="right" indent="1"/>
    </xf>
    <xf numFmtId="37" fontId="131" fillId="5" borderId="15" xfId="53" applyNumberFormat="1" applyFont="1" applyFill="1" applyBorder="1"/>
    <xf numFmtId="184" fontId="129" fillId="0" borderId="10" xfId="587" applyNumberFormat="1" applyFont="1" applyFill="1" applyBorder="1"/>
    <xf numFmtId="0" fontId="129" fillId="5" borderId="81" xfId="31" applyFont="1" applyFill="1" applyBorder="1"/>
    <xf numFmtId="37" fontId="129" fillId="0" borderId="15" xfId="53" applyNumberFormat="1" applyFont="1" applyBorder="1"/>
    <xf numFmtId="0" fontId="130" fillId="9" borderId="0" xfId="31" applyFont="1" applyFill="1"/>
    <xf numFmtId="0" fontId="129" fillId="5" borderId="8" xfId="31" applyFont="1" applyFill="1" applyBorder="1"/>
    <xf numFmtId="0" fontId="129" fillId="5" borderId="82" xfId="31" applyFont="1" applyFill="1" applyBorder="1"/>
    <xf numFmtId="172" fontId="129" fillId="0" borderId="67" xfId="31" applyNumberFormat="1" applyFont="1" applyFill="1" applyBorder="1" applyAlignment="1">
      <alignment horizontal="right" indent="1"/>
    </xf>
    <xf numFmtId="37" fontId="130" fillId="7" borderId="77" xfId="35" applyNumberFormat="1" applyFont="1" applyFill="1" applyBorder="1" applyAlignment="1">
      <alignment horizontal="left"/>
    </xf>
    <xf numFmtId="0" fontId="130" fillId="4" borderId="0" xfId="31" applyFont="1" applyFill="1"/>
    <xf numFmtId="37" fontId="130" fillId="7" borderId="15" xfId="35" applyNumberFormat="1" applyFont="1" applyFill="1" applyBorder="1" applyAlignment="1">
      <alignment horizontal="left"/>
    </xf>
    <xf numFmtId="37" fontId="130" fillId="7" borderId="72" xfId="35" applyNumberFormat="1" applyFont="1" applyFill="1" applyBorder="1" applyAlignment="1">
      <alignment horizontal="left"/>
    </xf>
    <xf numFmtId="37" fontId="130" fillId="7" borderId="73" xfId="35" applyNumberFormat="1" applyFont="1" applyFill="1" applyBorder="1" applyAlignment="1">
      <alignment horizontal="left"/>
    </xf>
    <xf numFmtId="37" fontId="130" fillId="9" borderId="0" xfId="53" applyNumberFormat="1" applyFont="1" applyFill="1"/>
    <xf numFmtId="37" fontId="132" fillId="9" borderId="15" xfId="53" applyNumberFormat="1" applyFont="1" applyFill="1" applyBorder="1"/>
    <xf numFmtId="37" fontId="132" fillId="9" borderId="0" xfId="53" applyNumberFormat="1" applyFont="1" applyFill="1"/>
    <xf numFmtId="0" fontId="130" fillId="9" borderId="15" xfId="31" applyFont="1" applyFill="1" applyBorder="1"/>
    <xf numFmtId="0" fontId="130" fillId="5" borderId="0" xfId="30" applyFont="1" applyFill="1"/>
    <xf numFmtId="0" fontId="130" fillId="10" borderId="14" xfId="36" applyFont="1" applyFill="1" applyBorder="1" applyAlignment="1">
      <alignment vertical="center"/>
    </xf>
    <xf numFmtId="171" fontId="129" fillId="4" borderId="0" xfId="37" applyFont="1" applyFill="1" applyAlignment="1">
      <alignment vertical="center"/>
    </xf>
    <xf numFmtId="0" fontId="130" fillId="7" borderId="16" xfId="36" applyFont="1" applyFill="1" applyBorder="1" applyAlignment="1">
      <alignment horizontal="left" vertical="center"/>
    </xf>
    <xf numFmtId="0" fontId="129" fillId="5" borderId="16" xfId="0" applyFont="1" applyFill="1" applyBorder="1" applyAlignment="1">
      <alignment vertical="center"/>
    </xf>
    <xf numFmtId="171" fontId="129" fillId="0" borderId="60" xfId="37" applyFont="1" applyFill="1" applyBorder="1" applyAlignment="1">
      <alignment vertical="center"/>
    </xf>
    <xf numFmtId="172" fontId="132" fillId="0" borderId="60" xfId="37" applyNumberFormat="1" applyFont="1" applyFill="1" applyBorder="1" applyAlignment="1">
      <alignment horizontal="right" vertical="center"/>
    </xf>
    <xf numFmtId="0" fontId="130" fillId="5" borderId="16" xfId="0" applyFont="1" applyFill="1" applyBorder="1" applyAlignment="1">
      <alignment vertical="center"/>
    </xf>
    <xf numFmtId="0" fontId="129" fillId="5" borderId="16" xfId="0" applyFont="1" applyFill="1" applyBorder="1" applyAlignment="1">
      <alignment vertical="center" wrapText="1"/>
    </xf>
    <xf numFmtId="0" fontId="129" fillId="5" borderId="0" xfId="0" applyFont="1" applyFill="1" applyAlignment="1">
      <alignment vertical="center" wrapText="1"/>
    </xf>
    <xf numFmtId="172" fontId="131" fillId="0" borderId="60" xfId="37" applyNumberFormat="1" applyFont="1" applyFill="1" applyBorder="1" applyAlignment="1">
      <alignment horizontal="right" vertical="center"/>
    </xf>
    <xf numFmtId="172" fontId="129" fillId="0" borderId="60" xfId="37" applyNumberFormat="1" applyFont="1" applyFill="1" applyBorder="1" applyAlignment="1">
      <alignment horizontal="right" vertical="center"/>
    </xf>
    <xf numFmtId="172" fontId="132" fillId="9" borderId="10" xfId="37" applyNumberFormat="1" applyFont="1" applyFill="1" applyBorder="1" applyAlignment="1">
      <alignment horizontal="right" vertical="center"/>
    </xf>
    <xf numFmtId="172" fontId="132" fillId="9" borderId="78" xfId="37" applyNumberFormat="1" applyFont="1" applyFill="1" applyBorder="1" applyAlignment="1">
      <alignment horizontal="right" vertical="center"/>
    </xf>
    <xf numFmtId="172" fontId="132" fillId="9" borderId="60" xfId="37" applyNumberFormat="1" applyFont="1" applyFill="1" applyBorder="1" applyAlignment="1">
      <alignment horizontal="right" vertical="center"/>
    </xf>
    <xf numFmtId="171" fontId="129" fillId="5" borderId="0" xfId="37" applyFont="1" applyFill="1" applyAlignment="1">
      <alignment vertical="center"/>
    </xf>
    <xf numFmtId="0" fontId="130" fillId="0" borderId="0" xfId="0" applyFont="1" applyFill="1" applyAlignment="1">
      <alignment vertical="center"/>
    </xf>
    <xf numFmtId="0" fontId="129" fillId="5" borderId="16" xfId="36" applyFont="1" applyFill="1" applyBorder="1" applyAlignment="1">
      <alignment vertical="center"/>
    </xf>
    <xf numFmtId="171" fontId="129" fillId="5" borderId="16" xfId="37" applyFont="1" applyFill="1" applyBorder="1" applyAlignment="1">
      <alignment vertical="center"/>
    </xf>
    <xf numFmtId="171" fontId="130" fillId="9" borderId="0" xfId="37" applyFont="1" applyFill="1" applyAlignment="1">
      <alignment vertical="center"/>
    </xf>
    <xf numFmtId="0" fontId="137" fillId="5" borderId="0" xfId="0" applyFont="1" applyFill="1" applyAlignment="1">
      <alignment vertical="center"/>
    </xf>
    <xf numFmtId="172" fontId="130" fillId="9" borderId="60" xfId="37" applyNumberFormat="1" applyFont="1" applyFill="1" applyBorder="1" applyAlignment="1">
      <alignment horizontal="right" vertical="center"/>
    </xf>
    <xf numFmtId="171" fontId="130" fillId="0" borderId="0" xfId="37" applyFont="1" applyFill="1" applyAlignment="1">
      <alignment vertical="center"/>
    </xf>
    <xf numFmtId="172" fontId="130" fillId="0" borderId="60" xfId="37" applyNumberFormat="1" applyFont="1" applyFill="1" applyBorder="1" applyAlignment="1">
      <alignment horizontal="right" vertical="center"/>
    </xf>
    <xf numFmtId="0" fontId="133" fillId="0" borderId="80" xfId="36" applyFont="1" applyBorder="1" applyAlignment="1">
      <alignment vertical="center"/>
    </xf>
    <xf numFmtId="0" fontId="133" fillId="0" borderId="0" xfId="0" applyFont="1" applyAlignment="1">
      <alignment vertical="center"/>
    </xf>
    <xf numFmtId="0" fontId="133" fillId="0" borderId="0" xfId="36" applyFont="1" applyAlignment="1">
      <alignment vertical="center"/>
    </xf>
    <xf numFmtId="3" fontId="133" fillId="0" borderId="60" xfId="36" applyNumberFormat="1" applyFont="1" applyFill="1" applyBorder="1" applyAlignment="1">
      <alignment horizontal="right" vertical="center"/>
    </xf>
    <xf numFmtId="0" fontId="133" fillId="0" borderId="0" xfId="0" applyFont="1" applyAlignment="1">
      <alignment vertical="center" wrapText="1"/>
    </xf>
    <xf numFmtId="172" fontId="133" fillId="0" borderId="0" xfId="37" applyNumberFormat="1" applyFont="1" applyAlignment="1">
      <alignment horizontal="right" vertical="center"/>
    </xf>
    <xf numFmtId="171" fontId="133" fillId="0" borderId="0" xfId="37" applyFont="1" applyAlignment="1">
      <alignment vertical="center"/>
    </xf>
    <xf numFmtId="0" fontId="138" fillId="0" borderId="0" xfId="0" applyFont="1" applyAlignment="1">
      <alignment vertical="center"/>
    </xf>
    <xf numFmtId="3" fontId="133" fillId="0" borderId="0" xfId="36" applyNumberFormat="1" applyFont="1" applyAlignment="1">
      <alignment horizontal="right" vertical="center"/>
    </xf>
    <xf numFmtId="0" fontId="139" fillId="0" borderId="0" xfId="30" applyFont="1" applyAlignment="1">
      <alignment vertical="center"/>
    </xf>
    <xf numFmtId="0" fontId="133" fillId="0" borderId="0" xfId="32" applyFont="1" applyAlignment="1">
      <alignment horizontal="left" vertical="center" wrapText="1"/>
    </xf>
    <xf numFmtId="0" fontId="129" fillId="5" borderId="0" xfId="36" applyFont="1" applyFill="1" applyAlignment="1">
      <alignment vertical="center"/>
    </xf>
    <xf numFmtId="0" fontId="140" fillId="5" borderId="16" xfId="0" applyFont="1" applyFill="1" applyBorder="1" applyAlignment="1">
      <alignment vertical="center"/>
    </xf>
    <xf numFmtId="172" fontId="133" fillId="0" borderId="83" xfId="37" applyNumberFormat="1" applyFont="1" applyFill="1" applyBorder="1" applyAlignment="1">
      <alignment horizontal="right" vertical="center"/>
    </xf>
    <xf numFmtId="15" fontId="140" fillId="5" borderId="16" xfId="30" applyNumberFormat="1" applyFont="1" applyFill="1" applyBorder="1" applyAlignment="1">
      <alignment horizontal="left" vertical="center"/>
    </xf>
    <xf numFmtId="0" fontId="129" fillId="5" borderId="19" xfId="36" applyFont="1" applyFill="1" applyBorder="1" applyAlignment="1">
      <alignment vertical="center"/>
    </xf>
    <xf numFmtId="0" fontId="129" fillId="5" borderId="8" xfId="0" applyFont="1" applyFill="1" applyBorder="1" applyAlignment="1">
      <alignment vertical="center"/>
    </xf>
    <xf numFmtId="4" fontId="129" fillId="0" borderId="62" xfId="0" applyNumberFormat="1" applyFont="1" applyFill="1" applyBorder="1" applyAlignment="1">
      <alignment horizontal="right" vertical="center"/>
    </xf>
    <xf numFmtId="3" fontId="133" fillId="0" borderId="0" xfId="37" applyNumberFormat="1" applyFont="1" applyAlignment="1">
      <alignment horizontal="right" vertical="center"/>
    </xf>
    <xf numFmtId="15" fontId="133" fillId="0" borderId="0" xfId="30" applyNumberFormat="1" applyFont="1" applyAlignment="1">
      <alignment horizontal="left" vertical="center"/>
    </xf>
    <xf numFmtId="4" fontId="133" fillId="0" borderId="0" xfId="0" applyNumberFormat="1" applyFont="1" applyAlignment="1">
      <alignment horizontal="right" vertical="center"/>
    </xf>
    <xf numFmtId="0" fontId="130" fillId="7" borderId="14" xfId="0" applyFont="1" applyFill="1" applyBorder="1" applyAlignment="1">
      <alignment vertical="center"/>
    </xf>
    <xf numFmtId="171" fontId="130" fillId="4" borderId="0" xfId="37" applyFont="1" applyFill="1" applyAlignment="1">
      <alignment vertical="center"/>
    </xf>
    <xf numFmtId="0" fontId="130" fillId="7" borderId="0" xfId="0" applyFont="1" applyFill="1" applyAlignment="1">
      <alignment vertical="center"/>
    </xf>
    <xf numFmtId="0" fontId="130" fillId="10" borderId="0" xfId="36" applyFont="1" applyFill="1" applyAlignment="1">
      <alignment vertical="center"/>
    </xf>
    <xf numFmtId="0" fontId="130" fillId="10" borderId="17" xfId="38" applyFont="1" applyFill="1" applyBorder="1" applyAlignment="1">
      <alignment vertical="center"/>
    </xf>
    <xf numFmtId="0" fontId="130" fillId="7" borderId="5" xfId="0" applyFont="1" applyFill="1" applyBorder="1" applyAlignment="1">
      <alignment vertical="center"/>
    </xf>
    <xf numFmtId="0" fontId="130" fillId="10" borderId="5" xfId="36" applyFont="1" applyFill="1" applyBorder="1" applyAlignment="1">
      <alignment vertical="center"/>
    </xf>
    <xf numFmtId="0" fontId="129" fillId="0" borderId="0" xfId="0" applyFont="1" applyAlignment="1">
      <alignment vertical="center"/>
    </xf>
    <xf numFmtId="0" fontId="136" fillId="7" borderId="73" xfId="30" applyFont="1" applyFill="1" applyBorder="1"/>
    <xf numFmtId="0" fontId="129" fillId="0" borderId="60" xfId="30" applyFont="1" applyFill="1" applyBorder="1" applyAlignment="1">
      <alignment horizontal="right" indent="1"/>
    </xf>
    <xf numFmtId="0" fontId="136" fillId="5" borderId="0" xfId="30" applyFont="1" applyFill="1"/>
    <xf numFmtId="15" fontId="130" fillId="0" borderId="60" xfId="30" quotePrefix="1" applyNumberFormat="1" applyFont="1" applyFill="1" applyBorder="1" applyAlignment="1">
      <alignment horizontal="right" indent="1"/>
    </xf>
    <xf numFmtId="0" fontId="130" fillId="9" borderId="0" xfId="30" applyFont="1" applyFill="1"/>
    <xf numFmtId="170" fontId="129" fillId="0" borderId="60" xfId="49" applyNumberFormat="1" applyFont="1" applyFill="1" applyBorder="1" applyAlignment="1">
      <alignment horizontal="right" indent="1"/>
    </xf>
    <xf numFmtId="170" fontId="130" fillId="0" borderId="60" xfId="49" applyNumberFormat="1" applyFont="1" applyFill="1" applyBorder="1" applyAlignment="1">
      <alignment horizontal="right" indent="1"/>
    </xf>
    <xf numFmtId="0" fontId="129" fillId="5" borderId="0" xfId="30" applyFont="1" applyFill="1" applyAlignment="1">
      <alignment horizontal="left" indent="1"/>
    </xf>
    <xf numFmtId="3" fontId="129" fillId="0" borderId="60" xfId="30" applyNumberFormat="1" applyFont="1" applyFill="1" applyBorder="1" applyAlignment="1">
      <alignment horizontal="right" indent="1"/>
    </xf>
    <xf numFmtId="170" fontId="129" fillId="0" borderId="60" xfId="30" applyNumberFormat="1" applyFont="1" applyFill="1" applyBorder="1" applyAlignment="1">
      <alignment horizontal="right" indent="1"/>
    </xf>
    <xf numFmtId="0" fontId="129" fillId="0" borderId="0" xfId="30" applyFont="1" applyFill="1" applyAlignment="1">
      <alignment horizontal="left" indent="1"/>
    </xf>
    <xf numFmtId="169" fontId="129" fillId="0" borderId="60" xfId="30" applyNumberFormat="1" applyFont="1" applyFill="1" applyBorder="1" applyAlignment="1">
      <alignment horizontal="right" indent="1"/>
    </xf>
    <xf numFmtId="0" fontId="129" fillId="5" borderId="0" xfId="34" applyFont="1" applyFill="1" applyAlignment="1">
      <alignment horizontal="left" indent="1"/>
    </xf>
    <xf numFmtId="0" fontId="133" fillId="5" borderId="0" xfId="30" applyFont="1" applyFill="1"/>
    <xf numFmtId="0" fontId="129" fillId="0" borderId="0" xfId="30" applyFont="1"/>
    <xf numFmtId="169" fontId="129" fillId="0" borderId="0" xfId="30" applyNumberFormat="1" applyFont="1"/>
    <xf numFmtId="0" fontId="129" fillId="0" borderId="0" xfId="34" applyFont="1" applyAlignment="1">
      <alignment horizontal="left"/>
    </xf>
    <xf numFmtId="0" fontId="141" fillId="5" borderId="0" xfId="48" applyFont="1" applyFill="1"/>
    <xf numFmtId="0" fontId="141" fillId="5" borderId="0" xfId="30" applyFont="1" applyFill="1"/>
    <xf numFmtId="0" fontId="129" fillId="5" borderId="0" xfId="48" applyFont="1" applyFill="1"/>
    <xf numFmtId="0" fontId="129" fillId="5" borderId="0" xfId="32" applyFont="1" applyFill="1" applyAlignment="1">
      <alignment vertical="top"/>
    </xf>
    <xf numFmtId="3" fontId="129" fillId="0" borderId="60" xfId="587" applyNumberFormat="1" applyFont="1" applyFill="1" applyBorder="1" applyAlignment="1">
      <alignment horizontal="right" indent="1"/>
    </xf>
    <xf numFmtId="0" fontId="129" fillId="5" borderId="0" xfId="30" applyFont="1" applyFill="1" applyAlignment="1">
      <alignment horizontal="left"/>
    </xf>
    <xf numFmtId="0" fontId="129" fillId="0" borderId="0" xfId="30" applyFont="1" applyFill="1"/>
    <xf numFmtId="3" fontId="129" fillId="0" borderId="60" xfId="49" applyNumberFormat="1" applyFont="1" applyFill="1" applyBorder="1" applyAlignment="1">
      <alignment horizontal="right" indent="1"/>
    </xf>
    <xf numFmtId="0" fontId="141" fillId="0" borderId="15" xfId="54" applyFont="1" applyBorder="1"/>
    <xf numFmtId="1" fontId="129" fillId="0" borderId="60" xfId="30" applyNumberFormat="1" applyFont="1" applyFill="1" applyBorder="1" applyAlignment="1">
      <alignment horizontal="right" indent="1"/>
    </xf>
    <xf numFmtId="0" fontId="141" fillId="0" borderId="10" xfId="54" applyFont="1" applyBorder="1"/>
    <xf numFmtId="0" fontId="129" fillId="0" borderId="10" xfId="54" applyFont="1" applyBorder="1"/>
    <xf numFmtId="0" fontId="129" fillId="5" borderId="15" xfId="30" applyFont="1" applyFill="1" applyBorder="1"/>
    <xf numFmtId="0" fontId="129" fillId="5" borderId="7" xfId="30" applyFont="1" applyFill="1" applyBorder="1"/>
    <xf numFmtId="169" fontId="129" fillId="0" borderId="63" xfId="30" applyNumberFormat="1" applyFont="1" applyFill="1" applyBorder="1" applyAlignment="1">
      <alignment horizontal="right" indent="1"/>
    </xf>
    <xf numFmtId="0" fontId="129" fillId="0" borderId="66" xfId="30" applyFont="1" applyBorder="1"/>
    <xf numFmtId="169" fontId="140" fillId="0" borderId="0" xfId="30" applyNumberFormat="1" applyFont="1"/>
    <xf numFmtId="49" fontId="129" fillId="0" borderId="0" xfId="30" applyNumberFormat="1" applyFont="1"/>
    <xf numFmtId="0" fontId="140" fillId="0" borderId="0" xfId="30" applyFont="1"/>
    <xf numFmtId="37" fontId="130" fillId="7" borderId="10" xfId="38" applyNumberFormat="1" applyFont="1" applyFill="1" applyBorder="1" applyAlignment="1">
      <alignment horizontal="center" vertical="center"/>
    </xf>
    <xf numFmtId="0" fontId="130" fillId="0" borderId="60" xfId="30" applyFont="1" applyFill="1" applyBorder="1" applyAlignment="1">
      <alignment horizontal="right" indent="1"/>
    </xf>
    <xf numFmtId="170" fontId="130" fillId="9" borderId="60" xfId="49" applyNumberFormat="1" applyFont="1" applyFill="1" applyBorder="1" applyAlignment="1">
      <alignment horizontal="right" indent="1"/>
    </xf>
    <xf numFmtId="0" fontId="130" fillId="9" borderId="60" xfId="30" applyFont="1" applyFill="1" applyBorder="1" applyAlignment="1">
      <alignment horizontal="right" indent="1"/>
    </xf>
    <xf numFmtId="169" fontId="130" fillId="0" borderId="0" xfId="0" applyNumberFormat="1" applyFont="1" applyFill="1" applyBorder="1" applyAlignment="1">
      <alignment horizontal="right" vertical="center"/>
    </xf>
    <xf numFmtId="169" fontId="131" fillId="0" borderId="59" xfId="53" applyNumberFormat="1" applyFont="1" applyFill="1" applyBorder="1" applyAlignment="1">
      <alignment horizontal="right" vertical="center"/>
    </xf>
    <xf numFmtId="171" fontId="130" fillId="5" borderId="0" xfId="37" applyFont="1" applyFill="1" applyAlignment="1">
      <alignment vertical="center"/>
    </xf>
    <xf numFmtId="0" fontId="134" fillId="5" borderId="0" xfId="32" applyFont="1" applyFill="1" applyAlignment="1">
      <alignment horizontal="left" vertical="center"/>
    </xf>
    <xf numFmtId="0" fontId="133" fillId="0" borderId="0" xfId="0" applyFont="1"/>
    <xf numFmtId="0" fontId="133" fillId="5" borderId="0" xfId="0" applyFont="1" applyFill="1"/>
    <xf numFmtId="0" fontId="133" fillId="5" borderId="0" xfId="32" applyFont="1" applyFill="1" applyAlignment="1">
      <alignment vertical="center"/>
    </xf>
    <xf numFmtId="37" fontId="131" fillId="5" borderId="0" xfId="0" applyNumberFormat="1" applyFont="1" applyFill="1" applyBorder="1" applyAlignment="1">
      <alignment vertical="center"/>
    </xf>
    <xf numFmtId="0" fontId="129" fillId="9" borderId="0" xfId="0" applyFont="1" applyFill="1"/>
    <xf numFmtId="49" fontId="130" fillId="7" borderId="90" xfId="38" applyNumberFormat="1" applyFont="1" applyFill="1" applyBorder="1" applyAlignment="1">
      <alignment horizontal="center"/>
    </xf>
    <xf numFmtId="49" fontId="130" fillId="7" borderId="90" xfId="38" quotePrefix="1" applyNumberFormat="1" applyFont="1" applyFill="1" applyBorder="1" applyAlignment="1">
      <alignment horizontal="center"/>
    </xf>
    <xf numFmtId="171" fontId="132" fillId="5" borderId="0" xfId="0" applyNumberFormat="1" applyFont="1" applyFill="1" applyAlignment="1">
      <alignment horizontal="left"/>
    </xf>
    <xf numFmtId="37" fontId="132" fillId="5" borderId="0" xfId="0" applyNumberFormat="1" applyFont="1" applyFill="1"/>
    <xf numFmtId="169" fontId="131" fillId="5" borderId="90" xfId="0" applyNumberFormat="1" applyFont="1" applyFill="1" applyBorder="1" applyAlignment="1">
      <alignment horizontal="right"/>
    </xf>
    <xf numFmtId="37" fontId="142" fillId="5" borderId="0" xfId="410" applyNumberFormat="1" applyFont="1" applyFill="1"/>
    <xf numFmtId="37" fontId="129" fillId="5" borderId="0" xfId="410" applyNumberFormat="1" applyFont="1" applyFill="1"/>
    <xf numFmtId="171" fontId="129" fillId="5" borderId="0" xfId="0" applyNumberFormat="1" applyFont="1" applyFill="1"/>
    <xf numFmtId="37" fontId="131" fillId="5" borderId="0" xfId="0" applyNumberFormat="1" applyFont="1" applyFill="1"/>
    <xf numFmtId="0" fontId="130" fillId="9" borderId="0" xfId="0" applyFont="1" applyFill="1" applyAlignment="1">
      <alignment vertical="top"/>
    </xf>
    <xf numFmtId="37" fontId="132" fillId="9" borderId="0" xfId="0" applyNumberFormat="1" applyFont="1" applyFill="1"/>
    <xf numFmtId="37" fontId="130" fillId="9" borderId="0" xfId="0" applyNumberFormat="1" applyFont="1" applyFill="1"/>
    <xf numFmtId="169" fontId="130" fillId="9" borderId="90" xfId="0" applyNumberFormat="1" applyFont="1" applyFill="1" applyBorder="1" applyAlignment="1">
      <alignment horizontal="right"/>
    </xf>
    <xf numFmtId="0" fontId="129" fillId="5" borderId="0" xfId="410" applyFont="1" applyFill="1"/>
    <xf numFmtId="37" fontId="143" fillId="5" borderId="0" xfId="410" applyNumberFormat="1" applyFont="1" applyFill="1"/>
    <xf numFmtId="170" fontId="129" fillId="5" borderId="90" xfId="49" applyNumberFormat="1" applyFont="1" applyFill="1" applyBorder="1"/>
    <xf numFmtId="0" fontId="130" fillId="9" borderId="7" xfId="0" applyFont="1" applyFill="1" applyBorder="1" applyAlignment="1">
      <alignment vertical="top"/>
    </xf>
    <xf numFmtId="37" fontId="132" fillId="9" borderId="7" xfId="0" applyNumberFormat="1" applyFont="1" applyFill="1" applyBorder="1"/>
    <xf numFmtId="37" fontId="130" fillId="9" borderId="7" xfId="0" applyNumberFormat="1" applyFont="1" applyFill="1" applyBorder="1"/>
    <xf numFmtId="37" fontId="130" fillId="5" borderId="0" xfId="0" applyNumberFormat="1" applyFont="1" applyFill="1"/>
    <xf numFmtId="37" fontId="130" fillId="5" borderId="0" xfId="410" applyNumberFormat="1" applyFont="1" applyFill="1"/>
    <xf numFmtId="169" fontId="129" fillId="5" borderId="90" xfId="0" applyNumberFormat="1" applyFont="1" applyFill="1" applyBorder="1" applyAlignment="1">
      <alignment horizontal="right"/>
    </xf>
    <xf numFmtId="0" fontId="130" fillId="5" borderId="0" xfId="0" applyFont="1" applyFill="1" applyAlignment="1">
      <alignment vertical="top"/>
    </xf>
    <xf numFmtId="37" fontId="129" fillId="5" borderId="0" xfId="0" applyNumberFormat="1" applyFont="1" applyFill="1"/>
    <xf numFmtId="171" fontId="132" fillId="9" borderId="8" xfId="0" applyNumberFormat="1" applyFont="1" applyFill="1" applyBorder="1" applyAlignment="1">
      <alignment horizontal="left"/>
    </xf>
    <xf numFmtId="37" fontId="130" fillId="9" borderId="8" xfId="0" applyNumberFormat="1" applyFont="1" applyFill="1" applyBorder="1"/>
    <xf numFmtId="169" fontId="130" fillId="9" borderId="92" xfId="53" applyNumberFormat="1" applyFont="1" applyFill="1" applyBorder="1" applyAlignment="1">
      <alignment horizontal="right"/>
    </xf>
    <xf numFmtId="37" fontId="131" fillId="5" borderId="64" xfId="53" applyNumberFormat="1" applyFont="1" applyFill="1" applyBorder="1" applyAlignment="1">
      <alignment vertical="center"/>
    </xf>
    <xf numFmtId="0" fontId="7" fillId="9" borderId="0" xfId="0" applyFont="1" applyFill="1"/>
    <xf numFmtId="37" fontId="132" fillId="5" borderId="0" xfId="53" applyNumberFormat="1" applyFont="1" applyFill="1" applyBorder="1" applyAlignment="1">
      <alignment vertical="center"/>
    </xf>
    <xf numFmtId="169" fontId="132" fillId="5" borderId="64" xfId="53" applyNumberFormat="1" applyFont="1" applyFill="1" applyBorder="1" applyAlignment="1">
      <alignment vertical="center"/>
    </xf>
    <xf numFmtId="0" fontId="7" fillId="5" borderId="0" xfId="0" applyFont="1" applyFill="1"/>
    <xf numFmtId="0" fontId="0" fillId="5" borderId="0" xfId="0" applyFill="1"/>
    <xf numFmtId="172" fontId="131" fillId="5" borderId="60" xfId="37" applyNumberFormat="1" applyFont="1" applyFill="1" applyBorder="1" applyAlignment="1">
      <alignment horizontal="right" vertical="center"/>
    </xf>
    <xf numFmtId="37" fontId="132" fillId="9" borderId="0" xfId="53" applyNumberFormat="1" applyFont="1" applyFill="1" applyBorder="1" applyAlignment="1">
      <alignment vertical="center"/>
    </xf>
    <xf numFmtId="169" fontId="132" fillId="9" borderId="0" xfId="53" applyNumberFormat="1" applyFont="1" applyFill="1" applyBorder="1" applyAlignment="1">
      <alignment vertical="center"/>
    </xf>
    <xf numFmtId="0" fontId="7" fillId="5" borderId="0" xfId="0" applyFont="1" applyFill="1" applyBorder="1"/>
    <xf numFmtId="172" fontId="131" fillId="5" borderId="78" xfId="37" applyNumberFormat="1" applyFont="1" applyFill="1" applyBorder="1" applyAlignment="1">
      <alignment horizontal="right" vertical="center"/>
    </xf>
    <xf numFmtId="37" fontId="131" fillId="5" borderId="9" xfId="0" applyNumberFormat="1" applyFont="1" applyFill="1" applyBorder="1" applyAlignment="1">
      <alignment vertical="center"/>
    </xf>
    <xf numFmtId="169" fontId="131" fillId="0" borderId="93" xfId="53" applyNumberFormat="1" applyFont="1" applyFill="1" applyBorder="1" applyAlignment="1">
      <alignment horizontal="right" vertical="center"/>
    </xf>
    <xf numFmtId="169" fontId="131" fillId="0" borderId="9" xfId="53" applyNumberFormat="1" applyFont="1" applyFill="1" applyBorder="1" applyAlignment="1">
      <alignment horizontal="right" vertical="center"/>
    </xf>
    <xf numFmtId="0" fontId="144" fillId="0" borderId="0" xfId="0" applyFont="1" applyAlignment="1">
      <alignment vertical="center" wrapText="1"/>
    </xf>
    <xf numFmtId="0" fontId="144" fillId="0" borderId="9" xfId="0" applyFont="1" applyBorder="1" applyAlignment="1">
      <alignment vertical="center" wrapText="1"/>
    </xf>
    <xf numFmtId="169" fontId="144" fillId="0" borderId="15" xfId="53" applyNumberFormat="1" applyFont="1" applyFill="1" applyBorder="1" applyAlignment="1">
      <alignment horizontal="right" vertical="center"/>
    </xf>
    <xf numFmtId="37" fontId="129" fillId="5" borderId="65" xfId="37" applyNumberFormat="1" applyFont="1" applyFill="1" applyBorder="1" applyAlignment="1">
      <alignment vertical="center"/>
    </xf>
    <xf numFmtId="170" fontId="129" fillId="5" borderId="69" xfId="49" applyNumberFormat="1" applyFont="1" applyFill="1" applyBorder="1" applyAlignment="1">
      <alignment horizontal="right" vertical="center"/>
    </xf>
    <xf numFmtId="170" fontId="129" fillId="5" borderId="13" xfId="49" applyNumberFormat="1" applyFont="1" applyFill="1" applyBorder="1" applyAlignment="1">
      <alignment horizontal="right" vertical="center"/>
    </xf>
    <xf numFmtId="37" fontId="129" fillId="5" borderId="0" xfId="37" applyNumberFormat="1" applyFont="1" applyFill="1" applyBorder="1" applyAlignment="1">
      <alignment vertical="center"/>
    </xf>
    <xf numFmtId="0" fontId="129" fillId="5" borderId="0" xfId="0" applyFont="1" applyFill="1" applyBorder="1" applyAlignment="1">
      <alignment vertical="center"/>
    </xf>
    <xf numFmtId="0" fontId="129" fillId="5" borderId="0" xfId="32" applyFont="1" applyFill="1" applyBorder="1" applyAlignment="1">
      <alignment vertical="center"/>
    </xf>
    <xf numFmtId="170" fontId="129" fillId="5" borderId="0" xfId="49" applyNumberFormat="1" applyFont="1" applyFill="1" applyBorder="1" applyAlignment="1">
      <alignment horizontal="right" vertical="center"/>
    </xf>
    <xf numFmtId="0" fontId="145" fillId="5" borderId="0" xfId="0" applyFont="1" applyFill="1"/>
    <xf numFmtId="171" fontId="132" fillId="5" borderId="0" xfId="0" applyNumberFormat="1" applyFont="1" applyFill="1" applyBorder="1" applyAlignment="1">
      <alignment horizontal="left"/>
    </xf>
    <xf numFmtId="37" fontId="130" fillId="5" borderId="0" xfId="0" applyNumberFormat="1" applyFont="1" applyFill="1" applyBorder="1"/>
    <xf numFmtId="169" fontId="130" fillId="5" borderId="0" xfId="53" applyNumberFormat="1" applyFont="1" applyFill="1" applyBorder="1" applyAlignment="1">
      <alignment horizontal="right"/>
    </xf>
    <xf numFmtId="171" fontId="129" fillId="5" borderId="0" xfId="53" applyNumberFormat="1" applyFont="1" applyFill="1"/>
    <xf numFmtId="37" fontId="129" fillId="5" borderId="94" xfId="0" applyNumberFormat="1" applyFont="1" applyFill="1" applyBorder="1" applyAlignment="1">
      <alignment horizontal="center"/>
    </xf>
    <xf numFmtId="171" fontId="129" fillId="5" borderId="90" xfId="0" applyNumberFormat="1" applyFont="1" applyFill="1" applyBorder="1"/>
    <xf numFmtId="169" fontId="129" fillId="5" borderId="90" xfId="53" applyNumberFormat="1" applyFont="1" applyFill="1" applyBorder="1" applyAlignment="1">
      <alignment horizontal="right"/>
    </xf>
    <xf numFmtId="172" fontId="144" fillId="0" borderId="10" xfId="31" applyNumberFormat="1" applyFont="1" applyFill="1" applyBorder="1" applyAlignment="1">
      <alignment horizontal="right" indent="1"/>
    </xf>
    <xf numFmtId="169" fontId="0" fillId="5" borderId="0" xfId="0" applyNumberFormat="1" applyFill="1"/>
    <xf numFmtId="169" fontId="130" fillId="0" borderId="95" xfId="53" applyNumberFormat="1" applyFont="1" applyFill="1" applyBorder="1" applyAlignment="1">
      <alignment horizontal="right"/>
    </xf>
    <xf numFmtId="37" fontId="129" fillId="0" borderId="0" xfId="33" applyNumberFormat="1" applyFont="1" applyFill="1"/>
    <xf numFmtId="197" fontId="130" fillId="9" borderId="91" xfId="0" applyNumberFormat="1" applyFont="1" applyFill="1" applyBorder="1" applyAlignment="1">
      <alignment horizontal="right"/>
    </xf>
    <xf numFmtId="169" fontId="130" fillId="9" borderId="91" xfId="0" applyNumberFormat="1" applyFont="1" applyFill="1" applyBorder="1" applyAlignment="1">
      <alignment horizontal="right"/>
    </xf>
    <xf numFmtId="0" fontId="147" fillId="0" borderId="0" xfId="0" applyFont="1"/>
    <xf numFmtId="172" fontId="0" fillId="5" borderId="0" xfId="0" applyNumberFormat="1" applyFill="1"/>
    <xf numFmtId="169" fontId="146" fillId="5" borderId="64" xfId="53" applyNumberFormat="1" applyFont="1" applyFill="1" applyBorder="1"/>
    <xf numFmtId="0" fontId="147" fillId="0" borderId="0" xfId="0" applyFont="1" applyFill="1"/>
    <xf numFmtId="169" fontId="133" fillId="0" borderId="0" xfId="53" applyNumberFormat="1" applyFont="1" applyAlignment="1">
      <alignment horizontal="right" vertical="center"/>
    </xf>
    <xf numFmtId="37" fontId="129" fillId="5" borderId="0" xfId="33" applyNumberFormat="1" applyFont="1" applyFill="1" applyBorder="1"/>
    <xf numFmtId="37" fontId="129" fillId="5" borderId="65" xfId="33" applyNumberFormat="1" applyFont="1" applyFill="1" applyBorder="1"/>
    <xf numFmtId="172" fontId="133" fillId="0" borderId="96" xfId="37" applyNumberFormat="1" applyFont="1" applyFill="1" applyBorder="1" applyAlignment="1">
      <alignment horizontal="right" vertical="center"/>
    </xf>
    <xf numFmtId="170" fontId="129" fillId="0" borderId="60" xfId="30" applyNumberFormat="1" applyFont="1" applyBorder="1" applyAlignment="1">
      <alignment horizontal="right" indent="1"/>
    </xf>
    <xf numFmtId="169" fontId="129" fillId="0" borderId="90" xfId="0" applyNumberFormat="1" applyFont="1" applyFill="1" applyBorder="1" applyAlignment="1">
      <alignment horizontal="right"/>
    </xf>
    <xf numFmtId="3" fontId="148" fillId="0" borderId="60" xfId="30" applyNumberFormat="1" applyFont="1" applyFill="1" applyBorder="1" applyAlignment="1">
      <alignment horizontal="right" indent="1"/>
    </xf>
    <xf numFmtId="0" fontId="129" fillId="0" borderId="0" xfId="31" applyFont="1" applyFill="1"/>
    <xf numFmtId="37" fontId="129" fillId="0" borderId="15" xfId="31" applyNumberFormat="1" applyFont="1" applyFill="1" applyBorder="1"/>
    <xf numFmtId="0" fontId="129" fillId="0" borderId="15" xfId="31" applyFont="1" applyFill="1" applyBorder="1" applyAlignment="1">
      <alignment vertical="top"/>
    </xf>
    <xf numFmtId="0" fontId="129" fillId="0" borderId="81" xfId="31" applyFont="1" applyFill="1" applyBorder="1"/>
    <xf numFmtId="171" fontId="130" fillId="8" borderId="78" xfId="39" applyFont="1" applyFill="1" applyBorder="1" applyAlignment="1">
      <alignment horizontal="center" vertical="center" wrapText="1"/>
    </xf>
    <xf numFmtId="171" fontId="130" fillId="8" borderId="0" xfId="39" applyFont="1" applyFill="1" applyAlignment="1">
      <alignment horizontal="center" vertical="center" wrapText="1"/>
    </xf>
    <xf numFmtId="171" fontId="130" fillId="8" borderId="15" xfId="39" applyFont="1" applyFill="1" applyBorder="1" applyAlignment="1">
      <alignment horizontal="center" vertical="center" wrapText="1"/>
    </xf>
    <xf numFmtId="171" fontId="130" fillId="8" borderId="71" xfId="39" applyFont="1" applyFill="1" applyBorder="1" applyAlignment="1">
      <alignment horizontal="center" vertical="center" wrapText="1"/>
    </xf>
    <xf numFmtId="171" fontId="130" fillId="8" borderId="72" xfId="39" applyFont="1" applyFill="1" applyBorder="1" applyAlignment="1">
      <alignment horizontal="center" vertical="center" wrapText="1"/>
    </xf>
    <xf numFmtId="171" fontId="130" fillId="8" borderId="73" xfId="39" applyFont="1" applyFill="1" applyBorder="1" applyAlignment="1">
      <alignment horizontal="center" vertical="center" wrapText="1"/>
    </xf>
    <xf numFmtId="0" fontId="129" fillId="5" borderId="0" xfId="33" applyFont="1" applyFill="1" applyAlignment="1">
      <alignment wrapText="1"/>
    </xf>
    <xf numFmtId="171" fontId="130" fillId="8" borderId="75" xfId="39" applyFont="1" applyFill="1" applyBorder="1" applyAlignment="1">
      <alignment horizontal="center" vertical="center"/>
    </xf>
    <xf numFmtId="171" fontId="130" fillId="8" borderId="76" xfId="39" applyFont="1" applyFill="1" applyBorder="1" applyAlignment="1">
      <alignment horizontal="center" vertical="center"/>
    </xf>
    <xf numFmtId="171" fontId="130" fillId="8" borderId="77" xfId="39" applyFont="1" applyFill="1" applyBorder="1" applyAlignment="1">
      <alignment horizontal="center" vertical="center"/>
    </xf>
    <xf numFmtId="171" fontId="130" fillId="8" borderId="71" xfId="39" applyFont="1" applyFill="1" applyBorder="1" applyAlignment="1">
      <alignment horizontal="center" vertical="center"/>
    </xf>
    <xf numFmtId="171" fontId="130" fillId="8" borderId="72" xfId="39" applyFont="1" applyFill="1" applyBorder="1" applyAlignment="1">
      <alignment horizontal="center" vertical="center"/>
    </xf>
    <xf numFmtId="171" fontId="130" fillId="8" borderId="73" xfId="39" applyFont="1" applyFill="1" applyBorder="1" applyAlignment="1">
      <alignment horizontal="center" vertical="center"/>
    </xf>
    <xf numFmtId="171" fontId="130" fillId="8" borderId="75" xfId="39" applyFont="1" applyFill="1" applyBorder="1" applyAlignment="1">
      <alignment horizontal="center" vertical="center" wrapText="1"/>
    </xf>
    <xf numFmtId="0" fontId="133" fillId="0" borderId="0" xfId="32" applyFont="1" applyAlignment="1">
      <alignment horizontal="left" vertical="center" wrapText="1"/>
    </xf>
    <xf numFmtId="0" fontId="130" fillId="7" borderId="77" xfId="30" applyFont="1" applyFill="1" applyBorder="1" applyAlignment="1">
      <alignment horizontal="left" vertical="center" wrapText="1"/>
    </xf>
    <xf numFmtId="0" fontId="130" fillId="0" borderId="15" xfId="0" applyFont="1" applyBorder="1" applyAlignment="1">
      <alignment horizontal="left" vertical="center"/>
    </xf>
    <xf numFmtId="171" fontId="131" fillId="7" borderId="66" xfId="0" applyNumberFormat="1" applyFont="1" applyFill="1" applyBorder="1" applyAlignment="1">
      <alignment horizontal="left" wrapText="1"/>
    </xf>
    <xf numFmtId="171" fontId="131" fillId="7" borderId="84" xfId="0" applyNumberFormat="1" applyFont="1" applyFill="1" applyBorder="1" applyAlignment="1">
      <alignment horizontal="left" wrapText="1"/>
    </xf>
    <xf numFmtId="171" fontId="131" fillId="7" borderId="88" xfId="0" applyNumberFormat="1" applyFont="1" applyFill="1" applyBorder="1" applyAlignment="1">
      <alignment horizontal="left" wrapText="1"/>
    </xf>
    <xf numFmtId="171" fontId="131" fillId="7" borderId="89" xfId="0" applyNumberFormat="1" applyFont="1" applyFill="1" applyBorder="1" applyAlignment="1">
      <alignment horizontal="left" wrapText="1"/>
    </xf>
    <xf numFmtId="0" fontId="130" fillId="7" borderId="85" xfId="38" applyFont="1" applyFill="1" applyBorder="1" applyAlignment="1">
      <alignment horizontal="center"/>
    </xf>
    <xf numFmtId="0" fontId="130" fillId="7" borderId="86" xfId="38" applyFont="1" applyFill="1" applyBorder="1" applyAlignment="1">
      <alignment horizontal="center"/>
    </xf>
    <xf numFmtId="0" fontId="130" fillId="7" borderId="87" xfId="38" applyFont="1" applyFill="1" applyBorder="1" applyAlignment="1">
      <alignment horizontal="center"/>
    </xf>
    <xf numFmtId="37" fontId="129" fillId="0" borderId="0" xfId="410" applyNumberFormat="1" applyFont="1" applyFill="1"/>
  </cellXfs>
  <cellStyles count="2282">
    <cellStyle name=" 1" xfId="588" xr:uid="{00000000-0005-0000-0000-000000000000}"/>
    <cellStyle name=" Task]_x000d__x000a_TaskName=Scan At_x000d__x000a_TaskID=3_x000d__x000a_WorkstationName=SmarTone_x000d__x000a_LastExecuted=0_x000d__x000a_LastSt" xfId="589" xr:uid="{00000000-0005-0000-0000-000001000000}"/>
    <cellStyle name="%" xfId="1217" xr:uid="{00000000-0005-0000-0000-000002000000}"/>
    <cellStyle name="******************************************" xfId="590" xr:uid="{00000000-0005-0000-0000-000003000000}"/>
    <cellStyle name="****************************************** 2" xfId="591" xr:uid="{00000000-0005-0000-0000-000004000000}"/>
    <cellStyle name="_01 PL 2006 CM" xfId="592" xr:uid="{00000000-0005-0000-0000-000005000000}"/>
    <cellStyle name="_01 PL 2007 CM" xfId="593" xr:uid="{00000000-0005-0000-0000-000006000000}"/>
    <cellStyle name="_01 PL 2008 CM" xfId="594" xr:uid="{00000000-0005-0000-0000-000007000000}"/>
    <cellStyle name="_01 WS IP dial-up (64K) port CE 5-7 2006" xfId="1218" xr:uid="{00000000-0005-0000-0000-000008000000}"/>
    <cellStyle name="_02 WS IP LL (64K) port CE 5-7 2006" xfId="1219" xr:uid="{00000000-0005-0000-0000-000009000000}"/>
    <cellStyle name="_03 WS International peering CE 5-7 2006" xfId="1220" xr:uid="{00000000-0005-0000-0000-00000A000000}"/>
    <cellStyle name="_04.12_BB szegmens bontás" xfId="595" xr:uid="{00000000-0005-0000-0000-00000B000000}"/>
    <cellStyle name="_04.12_BB szegmens bontás_BB_demand_fp_3_lzs_2" xfId="596" xr:uid="{00000000-0005-0000-0000-00000C000000}"/>
    <cellStyle name="_04.12_BB szegmens bontás_Másolat eredetijeHu macro data_fp" xfId="597" xr:uid="{00000000-0005-0000-0000-00000D000000}"/>
    <cellStyle name="_05 WS ADSL CE 5-7 2006" xfId="1221" xr:uid="{00000000-0005-0000-0000-00000E000000}"/>
    <cellStyle name="_0503_Stat_MobiMak2_final" xfId="598" xr:uid="{00000000-0005-0000-0000-00000F000000}"/>
    <cellStyle name="_06 CATV poles-plan CE 5-7 2006" xfId="1222" xr:uid="{00000000-0005-0000-0000-000010000000}"/>
    <cellStyle name="_07 1 Ghz optical line BP2005 CE 3.9" xfId="1223" xr:uid="{00000000-0005-0000-0000-000011000000}"/>
    <cellStyle name="_07 1 Ghz optical line-plan CE 5-7 2006" xfId="1224" xr:uid="{00000000-0005-0000-0000-000012000000}"/>
    <cellStyle name="_070425_Strat modell_TD_v1" xfId="599" xr:uid="{00000000-0005-0000-0000-000013000000}"/>
    <cellStyle name="_070601_Mobile market_v2_2007" xfId="600" xr:uid="{00000000-0005-0000-0000-000014000000}"/>
    <cellStyle name="_070703_Strat modell_TD_v6" xfId="601" xr:uid="{00000000-0005-0000-0000-000015000000}"/>
    <cellStyle name="_08 1 Premium Rate TVT" xfId="1225" xr:uid="{00000000-0005-0000-0000-000016000000}"/>
    <cellStyle name="_09 PSTN network access service CE 5-7 2006" xfId="1226" xr:uid="{00000000-0005-0000-0000-000017000000}"/>
    <cellStyle name="_20070402 IPF2007 HU + 06 Actuals -_TMH view_v1 " xfId="602" xr:uid="{00000000-0005-0000-0000-000018000000}"/>
    <cellStyle name="_2008 FC 9_3 postpaid DFP RPC CBU_BBU 2012" xfId="603" xr:uid="{00000000-0005-0000-0000-000019000000}"/>
    <cellStyle name="_2008 FC 9_3 postpaid DFP RPC CBU_BBU 2012 REVENUE_BBU extract" xfId="604" xr:uid="{00000000-0005-0000-0000-00001A000000}"/>
    <cellStyle name="_Adatszolgáltatás-Leányvállalatoknak-2006-ENGLISH" xfId="605" xr:uid="{00000000-0005-0000-0000-00001B000000}"/>
    <cellStyle name="_BB_20091019_FC9p3_2010_es_budget" xfId="606" xr:uid="{00000000-0005-0000-0000-00001C000000}"/>
    <cellStyle name="_BB_demand_fp_3_lzs_2" xfId="607" xr:uid="{00000000-0005-0000-0000-00001D000000}"/>
    <cellStyle name="_Book2" xfId="1227" xr:uid="{00000000-0005-0000-0000-00001E000000}"/>
    <cellStyle name="_CE 4.8 summary" xfId="1228" xr:uid="{00000000-0005-0000-0000-00001F000000}"/>
    <cellStyle name="_Connection CE 3 9" xfId="1229" xr:uid="{00000000-0005-0000-0000-000020000000}"/>
    <cellStyle name="_Copy of Book1" xfId="1230" xr:uid="{00000000-0005-0000-0000-000021000000}"/>
    <cellStyle name="_CurrencySpace" xfId="608" xr:uid="{00000000-0005-0000-0000-000022000000}"/>
    <cellStyle name="_CurrencySpace 2" xfId="609" xr:uid="{00000000-0005-0000-0000-000023000000}"/>
    <cellStyle name="_Data CE 5-7 2006 - update v.12.05.2006" xfId="1231" xr:uid="{00000000-0005-0000-0000-000024000000}"/>
    <cellStyle name="_elbocsátási ktg-CT" xfId="610" xr:uid="{00000000-0005-0000-0000-000025000000}"/>
    <cellStyle name="_Előfizszám, naturáliák 2002-2004" xfId="611" xr:uid="{00000000-0005-0000-0000-000026000000}"/>
    <cellStyle name="_Estimations (MTcom-MTnet)" xfId="1232" xr:uid="{00000000-0005-0000-0000-000027000000}"/>
    <cellStyle name="_GS Equity Research Driver Comparison" xfId="612" xr:uid="{00000000-0005-0000-0000-000028000000}"/>
    <cellStyle name="_GS Equity Research Driver Comparison 2" xfId="613" xr:uid="{00000000-0005-0000-0000-000029000000}"/>
    <cellStyle name="_GS Model of VSTR" xfId="614" xr:uid="{00000000-0005-0000-0000-00002A000000}"/>
    <cellStyle name="_GS Model of VSTR 2" xfId="615" xr:uid="{00000000-0005-0000-0000-00002B000000}"/>
    <cellStyle name="_Győr 2001PPvarh1" xfId="616" xr:uid="{00000000-0005-0000-0000-00002C000000}"/>
    <cellStyle name="_havi riport Terv 2002. Gy-M-T. 01-12 hó" xfId="617" xr:uid="{00000000-0005-0000-0000-00002D000000}"/>
    <cellStyle name="_IDA,DialUp CE 5-7 2006" xfId="1233" xr:uid="{00000000-0005-0000-0000-00002E000000}"/>
    <cellStyle name="_Internet CE 8.4 2006" xfId="1234" xr:uid="{00000000-0005-0000-0000-00002F000000}"/>
    <cellStyle name="_Internet regresszio_Demand function by country_v3" xfId="618" xr:uid="{00000000-0005-0000-0000-000030000000}"/>
    <cellStyle name="_KCBC_BP_10 06 05_harmonized" xfId="1235" xr:uid="{00000000-0005-0000-0000-000031000000}"/>
    <cellStyle name="_LL   input za CE7_5_19.08" xfId="1236" xr:uid="{00000000-0005-0000-0000-000032000000}"/>
    <cellStyle name="_MakTel_Co_2002A_2003CEv5" xfId="1237" xr:uid="{00000000-0005-0000-0000-000033000000}"/>
    <cellStyle name="_Market model - setup Nostradamus DK v5" xfId="619" xr:uid="{00000000-0005-0000-0000-000034000000}"/>
    <cellStyle name="_Marketing Input 2-10" xfId="620" xr:uid="{00000000-0005-0000-0000-000035000000}"/>
    <cellStyle name="_MarketModell_Mobilerész_VD" xfId="621" xr:uid="{00000000-0005-0000-0000-000036000000}"/>
    <cellStyle name="_McKinsey light_update_v21.54(TMH final)" xfId="622" xr:uid="{00000000-0005-0000-0000-000037000000}"/>
    <cellStyle name="_mobile_Broadband ARPU" xfId="623" xr:uid="{00000000-0005-0000-0000-000038000000}"/>
    <cellStyle name="_mobile_Broadband ARPU_BB_demand_fp_3_lzs_2" xfId="624" xr:uid="{00000000-0005-0000-0000-000039000000}"/>
    <cellStyle name="_mobile_Broadband ARPU_Másolat eredetijeHu macro data_fp" xfId="625" xr:uid="{00000000-0005-0000-0000-00003A000000}"/>
    <cellStyle name="_Mobimak2002A_2003CEv5" xfId="1238" xr:uid="{00000000-0005-0000-0000-00003B000000}"/>
    <cellStyle name="_model CE 8.4" xfId="1239" xr:uid="{00000000-0005-0000-0000-00003C000000}"/>
    <cellStyle name="_Model_TMNL_051129 base case_TMNLcheck_v1 4" xfId="626" xr:uid="{00000000-0005-0000-0000-00003D000000}"/>
    <cellStyle name="_MTelGroup_NetEffects_2ndGSMop" xfId="1240" xr:uid="{00000000-0005-0000-0000-00003E000000}"/>
    <cellStyle name="_összesítő-2007-1 hó" xfId="627" xr:uid="{00000000-0005-0000-0000-00003F000000}"/>
    <cellStyle name="_Q4 várható eredmenyek" xfId="628" xr:uid="{00000000-0005-0000-0000-000040000000}"/>
    <cellStyle name="_Quick_0603" xfId="1" xr:uid="{00000000-0005-0000-0000-000041000000}"/>
    <cellStyle name="_Reality check" xfId="629" xr:uid="{00000000-0005-0000-0000-000042000000}"/>
    <cellStyle name="_Revenue model Budget 2008 v.1" xfId="1241" xr:uid="{00000000-0005-0000-0000-000043000000}"/>
    <cellStyle name="_Revenue model CE 5_7  v.9 26.05.2006" xfId="1242" xr:uid="{00000000-0005-0000-0000-000044000000}"/>
    <cellStyle name="_RIO CE 5-7 2006" xfId="1243" xr:uid="{00000000-0005-0000-0000-000045000000}"/>
    <cellStyle name="_Sheet1" xfId="630" xr:uid="{00000000-0005-0000-0000-000046000000}"/>
    <cellStyle name="_Sheet2" xfId="631" xr:uid="{00000000-0005-0000-0000-000047000000}"/>
    <cellStyle name="_T-Kábel_VoCaTV_v3-9" xfId="632" xr:uid="{00000000-0005-0000-0000-000048000000}"/>
    <cellStyle name="_ViDaNet_havi_jelentes_2006_12" xfId="633" xr:uid="{00000000-0005-0000-0000-000049000000}"/>
    <cellStyle name="_Voice CE 5-7 2006 - za prakjanje" xfId="1244" xr:uid="{00000000-0005-0000-0000-00004A000000}"/>
    <cellStyle name="_VPN, MakPak End July" xfId="1245" xr:uid="{00000000-0005-0000-0000-00004B000000}"/>
    <cellStyle name="_WSbevételek_2003-2006" xfId="634" xr:uid="{00000000-0005-0000-0000-00004C000000}"/>
    <cellStyle name="=C:\WINNT\SYSTEM32\COMMAND.COM" xfId="635" xr:uid="{00000000-0005-0000-0000-00004D000000}"/>
    <cellStyle name="=C:\WINNT\SYSTEM32\COMMAND.COM 2" xfId="636" xr:uid="{00000000-0005-0000-0000-00004E000000}"/>
    <cellStyle name="=C:\WINNT35\SYSTEM32\COMMAND.COM" xfId="637" xr:uid="{00000000-0005-0000-0000-00004F000000}"/>
    <cellStyle name="=C:\WINNT35\SYSTEM32\COMMAND.COM 2" xfId="638" xr:uid="{00000000-0005-0000-0000-000050000000}"/>
    <cellStyle name="0000" xfId="639" xr:uid="{00000000-0005-0000-0000-000051000000}"/>
    <cellStyle name="000000" xfId="640" xr:uid="{00000000-0005-0000-0000-000052000000}"/>
    <cellStyle name="20% - 1. jelölőszín 2" xfId="145" xr:uid="{00000000-0005-0000-0000-000053000000}"/>
    <cellStyle name="20% - 1. jelölőszín 3" xfId="641" xr:uid="{00000000-0005-0000-0000-000054000000}"/>
    <cellStyle name="20% - 2. jelölőszín 2" xfId="146" xr:uid="{00000000-0005-0000-0000-000055000000}"/>
    <cellStyle name="20% - 2. jelölőszín 3" xfId="642" xr:uid="{00000000-0005-0000-0000-000056000000}"/>
    <cellStyle name="20% - 3. jelölőszín 2" xfId="147" xr:uid="{00000000-0005-0000-0000-000057000000}"/>
    <cellStyle name="20% - 3. jelölőszín 3" xfId="643" xr:uid="{00000000-0005-0000-0000-000058000000}"/>
    <cellStyle name="20% - 4. jelölőszín 2" xfId="148" xr:uid="{00000000-0005-0000-0000-000059000000}"/>
    <cellStyle name="20% - 4. jelölőszín 3" xfId="644" xr:uid="{00000000-0005-0000-0000-00005A000000}"/>
    <cellStyle name="20% - 5. jelölőszín 2" xfId="149" xr:uid="{00000000-0005-0000-0000-00005B000000}"/>
    <cellStyle name="20% - 5. jelölőszín 3" xfId="645" xr:uid="{00000000-0005-0000-0000-00005C000000}"/>
    <cellStyle name="20% - 6. jelölőszín 2" xfId="150" xr:uid="{00000000-0005-0000-0000-00005D000000}"/>
    <cellStyle name="20% - 6. jelölőszín 3" xfId="646" xr:uid="{00000000-0005-0000-0000-00005E000000}"/>
    <cellStyle name="20% - Accent1" xfId="60" xr:uid="{00000000-0005-0000-0000-00005F000000}"/>
    <cellStyle name="20% - Accent1 2" xfId="647" xr:uid="{00000000-0005-0000-0000-000060000000}"/>
    <cellStyle name="20% - Accent1 2 2" xfId="1246" xr:uid="{00000000-0005-0000-0000-000061000000}"/>
    <cellStyle name="20% - Accent1 3" xfId="1247" xr:uid="{00000000-0005-0000-0000-000062000000}"/>
    <cellStyle name="20% - Accent1 4" xfId="1248" xr:uid="{00000000-0005-0000-0000-000063000000}"/>
    <cellStyle name="20% - Accent1 5" xfId="1249" xr:uid="{00000000-0005-0000-0000-000064000000}"/>
    <cellStyle name="20% - Accent1 6" xfId="1250" xr:uid="{00000000-0005-0000-0000-000065000000}"/>
    <cellStyle name="20% - Accent2" xfId="61" xr:uid="{00000000-0005-0000-0000-000066000000}"/>
    <cellStyle name="20% - Accent2 2" xfId="648" xr:uid="{00000000-0005-0000-0000-000067000000}"/>
    <cellStyle name="20% - Accent2 2 2" xfId="1251" xr:uid="{00000000-0005-0000-0000-000068000000}"/>
    <cellStyle name="20% - Accent2 3" xfId="1252" xr:uid="{00000000-0005-0000-0000-000069000000}"/>
    <cellStyle name="20% - Accent2 4" xfId="1253" xr:uid="{00000000-0005-0000-0000-00006A000000}"/>
    <cellStyle name="20% - Accent2 5" xfId="1254" xr:uid="{00000000-0005-0000-0000-00006B000000}"/>
    <cellStyle name="20% - Accent2 6" xfId="1255" xr:uid="{00000000-0005-0000-0000-00006C000000}"/>
    <cellStyle name="20% - Accent3" xfId="62" xr:uid="{00000000-0005-0000-0000-00006D000000}"/>
    <cellStyle name="20% - Accent3 2" xfId="649" xr:uid="{00000000-0005-0000-0000-00006E000000}"/>
    <cellStyle name="20% - Accent3 2 2" xfId="1256" xr:uid="{00000000-0005-0000-0000-00006F000000}"/>
    <cellStyle name="20% - Accent3 3" xfId="1257" xr:uid="{00000000-0005-0000-0000-000070000000}"/>
    <cellStyle name="20% - Accent3 4" xfId="1258" xr:uid="{00000000-0005-0000-0000-000071000000}"/>
    <cellStyle name="20% - Accent3 5" xfId="1259" xr:uid="{00000000-0005-0000-0000-000072000000}"/>
    <cellStyle name="20% - Accent3 6" xfId="1260" xr:uid="{00000000-0005-0000-0000-000073000000}"/>
    <cellStyle name="20% - Accent4" xfId="63" xr:uid="{00000000-0005-0000-0000-000074000000}"/>
    <cellStyle name="20% - Accent4 2" xfId="650" xr:uid="{00000000-0005-0000-0000-000075000000}"/>
    <cellStyle name="20% - Accent4 2 2" xfId="1261" xr:uid="{00000000-0005-0000-0000-000076000000}"/>
    <cellStyle name="20% - Accent4 3" xfId="1262" xr:uid="{00000000-0005-0000-0000-000077000000}"/>
    <cellStyle name="20% - Accent4 4" xfId="1263" xr:uid="{00000000-0005-0000-0000-000078000000}"/>
    <cellStyle name="20% - Accent4 5" xfId="1264" xr:uid="{00000000-0005-0000-0000-000079000000}"/>
    <cellStyle name="20% - Accent4 6" xfId="1265" xr:uid="{00000000-0005-0000-0000-00007A000000}"/>
    <cellStyle name="20% - Accent5" xfId="64" xr:uid="{00000000-0005-0000-0000-00007B000000}"/>
    <cellStyle name="20% - Accent5 2" xfId="651" xr:uid="{00000000-0005-0000-0000-00007C000000}"/>
    <cellStyle name="20% - Accent5 2 2" xfId="1266" xr:uid="{00000000-0005-0000-0000-00007D000000}"/>
    <cellStyle name="20% - Accent5 3" xfId="1267" xr:uid="{00000000-0005-0000-0000-00007E000000}"/>
    <cellStyle name="20% - Accent5 4" xfId="1268" xr:uid="{00000000-0005-0000-0000-00007F000000}"/>
    <cellStyle name="20% - Accent5 5" xfId="1269" xr:uid="{00000000-0005-0000-0000-000080000000}"/>
    <cellStyle name="20% - Accent5 6" xfId="1270" xr:uid="{00000000-0005-0000-0000-000081000000}"/>
    <cellStyle name="20% - Accent6" xfId="65" xr:uid="{00000000-0005-0000-0000-000082000000}"/>
    <cellStyle name="20% - Accent6 2" xfId="652" xr:uid="{00000000-0005-0000-0000-000083000000}"/>
    <cellStyle name="20% - Accent6 2 2" xfId="1271" xr:uid="{00000000-0005-0000-0000-000084000000}"/>
    <cellStyle name="20% - Accent6 3" xfId="1272" xr:uid="{00000000-0005-0000-0000-000085000000}"/>
    <cellStyle name="20% - Accent6 4" xfId="1273" xr:uid="{00000000-0005-0000-0000-000086000000}"/>
    <cellStyle name="20% - Accent6 5" xfId="1274" xr:uid="{00000000-0005-0000-0000-000087000000}"/>
    <cellStyle name="20% - Accent6 6" xfId="1275" xr:uid="{00000000-0005-0000-0000-000088000000}"/>
    <cellStyle name="40% - 1. jelölőszín 2" xfId="151" xr:uid="{00000000-0005-0000-0000-000089000000}"/>
    <cellStyle name="40% - 1. jelölőszín 3" xfId="653" xr:uid="{00000000-0005-0000-0000-00008A000000}"/>
    <cellStyle name="40% - 2. jelölőszín 2" xfId="152" xr:uid="{00000000-0005-0000-0000-00008B000000}"/>
    <cellStyle name="40% - 3. jelölőszín 2" xfId="153" xr:uid="{00000000-0005-0000-0000-00008C000000}"/>
    <cellStyle name="40% - 3. jelölőszín 3" xfId="654" xr:uid="{00000000-0005-0000-0000-00008D000000}"/>
    <cellStyle name="40% - 4. jelölőszín 2" xfId="154" xr:uid="{00000000-0005-0000-0000-00008E000000}"/>
    <cellStyle name="40% - 4. jelölőszín 3" xfId="655" xr:uid="{00000000-0005-0000-0000-00008F000000}"/>
    <cellStyle name="40% - 5. jelölőszín 2" xfId="155" xr:uid="{00000000-0005-0000-0000-000090000000}"/>
    <cellStyle name="40% - 5. jelölőszín 3" xfId="656" xr:uid="{00000000-0005-0000-0000-000091000000}"/>
    <cellStyle name="40% - 6. jelölőszín 2" xfId="156" xr:uid="{00000000-0005-0000-0000-000092000000}"/>
    <cellStyle name="40% - 6. jelölőszín 3" xfId="657" xr:uid="{00000000-0005-0000-0000-000093000000}"/>
    <cellStyle name="40% - Accent1" xfId="66" xr:uid="{00000000-0005-0000-0000-000094000000}"/>
    <cellStyle name="40% - Accent1 2" xfId="658" xr:uid="{00000000-0005-0000-0000-000095000000}"/>
    <cellStyle name="40% - Accent1 2 2" xfId="1276" xr:uid="{00000000-0005-0000-0000-000096000000}"/>
    <cellStyle name="40% - Accent1 3" xfId="1277" xr:uid="{00000000-0005-0000-0000-000097000000}"/>
    <cellStyle name="40% - Accent1 4" xfId="1278" xr:uid="{00000000-0005-0000-0000-000098000000}"/>
    <cellStyle name="40% - Accent1 5" xfId="1279" xr:uid="{00000000-0005-0000-0000-000099000000}"/>
    <cellStyle name="40% - Accent1 6" xfId="1280" xr:uid="{00000000-0005-0000-0000-00009A000000}"/>
    <cellStyle name="40% - Accent2" xfId="67" xr:uid="{00000000-0005-0000-0000-00009B000000}"/>
    <cellStyle name="40% - Accent2 2" xfId="659" xr:uid="{00000000-0005-0000-0000-00009C000000}"/>
    <cellStyle name="40% - Accent2 2 2" xfId="1281" xr:uid="{00000000-0005-0000-0000-00009D000000}"/>
    <cellStyle name="40% - Accent2 3" xfId="1282" xr:uid="{00000000-0005-0000-0000-00009E000000}"/>
    <cellStyle name="40% - Accent2 4" xfId="1283" xr:uid="{00000000-0005-0000-0000-00009F000000}"/>
    <cellStyle name="40% - Accent2 5" xfId="1284" xr:uid="{00000000-0005-0000-0000-0000A0000000}"/>
    <cellStyle name="40% - Accent2 6" xfId="1285" xr:uid="{00000000-0005-0000-0000-0000A1000000}"/>
    <cellStyle name="40% - Accent3" xfId="68" xr:uid="{00000000-0005-0000-0000-0000A2000000}"/>
    <cellStyle name="40% - Accent3 2" xfId="660" xr:uid="{00000000-0005-0000-0000-0000A3000000}"/>
    <cellStyle name="40% - Accent3 2 2" xfId="1286" xr:uid="{00000000-0005-0000-0000-0000A4000000}"/>
    <cellStyle name="40% - Accent3 3" xfId="1287" xr:uid="{00000000-0005-0000-0000-0000A5000000}"/>
    <cellStyle name="40% - Accent3 4" xfId="1288" xr:uid="{00000000-0005-0000-0000-0000A6000000}"/>
    <cellStyle name="40% - Accent3 5" xfId="1289" xr:uid="{00000000-0005-0000-0000-0000A7000000}"/>
    <cellStyle name="40% - Accent3 6" xfId="1290" xr:uid="{00000000-0005-0000-0000-0000A8000000}"/>
    <cellStyle name="40% - Accent4" xfId="69" xr:uid="{00000000-0005-0000-0000-0000A9000000}"/>
    <cellStyle name="40% - Accent4 2" xfId="661" xr:uid="{00000000-0005-0000-0000-0000AA000000}"/>
    <cellStyle name="40% - Accent4 2 2" xfId="1291" xr:uid="{00000000-0005-0000-0000-0000AB000000}"/>
    <cellStyle name="40% - Accent4 3" xfId="1292" xr:uid="{00000000-0005-0000-0000-0000AC000000}"/>
    <cellStyle name="40% - Accent4 4" xfId="1293" xr:uid="{00000000-0005-0000-0000-0000AD000000}"/>
    <cellStyle name="40% - Accent4 5" xfId="1294" xr:uid="{00000000-0005-0000-0000-0000AE000000}"/>
    <cellStyle name="40% - Accent4 6" xfId="1295" xr:uid="{00000000-0005-0000-0000-0000AF000000}"/>
    <cellStyle name="40% - Accent5" xfId="70" xr:uid="{00000000-0005-0000-0000-0000B0000000}"/>
    <cellStyle name="40% - Accent5 2" xfId="662" xr:uid="{00000000-0005-0000-0000-0000B1000000}"/>
    <cellStyle name="40% - Accent5 2 2" xfId="1296" xr:uid="{00000000-0005-0000-0000-0000B2000000}"/>
    <cellStyle name="40% - Accent5 3" xfId="1297" xr:uid="{00000000-0005-0000-0000-0000B3000000}"/>
    <cellStyle name="40% - Accent5 4" xfId="1298" xr:uid="{00000000-0005-0000-0000-0000B4000000}"/>
    <cellStyle name="40% - Accent5 5" xfId="1299" xr:uid="{00000000-0005-0000-0000-0000B5000000}"/>
    <cellStyle name="40% - Accent5 6" xfId="1300" xr:uid="{00000000-0005-0000-0000-0000B6000000}"/>
    <cellStyle name="40% - Accent6" xfId="71" xr:uid="{00000000-0005-0000-0000-0000B7000000}"/>
    <cellStyle name="40% - Accent6 2" xfId="663" xr:uid="{00000000-0005-0000-0000-0000B8000000}"/>
    <cellStyle name="40% - Accent6 2 2" xfId="1301" xr:uid="{00000000-0005-0000-0000-0000B9000000}"/>
    <cellStyle name="40% - Accent6 3" xfId="1302" xr:uid="{00000000-0005-0000-0000-0000BA000000}"/>
    <cellStyle name="40% - Accent6 4" xfId="1303" xr:uid="{00000000-0005-0000-0000-0000BB000000}"/>
    <cellStyle name="40% - Accent6 5" xfId="1304" xr:uid="{00000000-0005-0000-0000-0000BC000000}"/>
    <cellStyle name="40% - Accent6 6" xfId="1305" xr:uid="{00000000-0005-0000-0000-0000BD000000}"/>
    <cellStyle name="60% - 1. jelölőszín 2" xfId="157" xr:uid="{00000000-0005-0000-0000-0000BE000000}"/>
    <cellStyle name="60% - 1. jelölőszín 3" xfId="664" xr:uid="{00000000-0005-0000-0000-0000BF000000}"/>
    <cellStyle name="60% - 2. jelölőszín 2" xfId="158" xr:uid="{00000000-0005-0000-0000-0000C0000000}"/>
    <cellStyle name="60% - 3. jelölőszín 2" xfId="159" xr:uid="{00000000-0005-0000-0000-0000C1000000}"/>
    <cellStyle name="60% - 3. jelölőszín 3" xfId="665" xr:uid="{00000000-0005-0000-0000-0000C2000000}"/>
    <cellStyle name="60% - 4. jelölőszín 2" xfId="160" xr:uid="{00000000-0005-0000-0000-0000C3000000}"/>
    <cellStyle name="60% - 4. jelölőszín 3" xfId="666" xr:uid="{00000000-0005-0000-0000-0000C4000000}"/>
    <cellStyle name="60% - 5. jelölőszín 2" xfId="161" xr:uid="{00000000-0005-0000-0000-0000C5000000}"/>
    <cellStyle name="60% - 5. jelölőszín 3" xfId="667" xr:uid="{00000000-0005-0000-0000-0000C6000000}"/>
    <cellStyle name="60% - 6. jelölőszín 2" xfId="162" xr:uid="{00000000-0005-0000-0000-0000C7000000}"/>
    <cellStyle name="60% - 6. jelölőszín 3" xfId="668" xr:uid="{00000000-0005-0000-0000-0000C8000000}"/>
    <cellStyle name="60% - Accent1" xfId="72" xr:uid="{00000000-0005-0000-0000-0000C9000000}"/>
    <cellStyle name="60% - Accent1 2" xfId="669" xr:uid="{00000000-0005-0000-0000-0000CA000000}"/>
    <cellStyle name="60% - Accent2" xfId="73" xr:uid="{00000000-0005-0000-0000-0000CB000000}"/>
    <cellStyle name="60% - Accent2 2" xfId="670" xr:uid="{00000000-0005-0000-0000-0000CC000000}"/>
    <cellStyle name="60% - Accent3" xfId="74" xr:uid="{00000000-0005-0000-0000-0000CD000000}"/>
    <cellStyle name="60% - Accent3 2" xfId="671" xr:uid="{00000000-0005-0000-0000-0000CE000000}"/>
    <cellStyle name="60% - Accent4" xfId="75" xr:uid="{00000000-0005-0000-0000-0000CF000000}"/>
    <cellStyle name="60% - Accent4 2" xfId="672" xr:uid="{00000000-0005-0000-0000-0000D0000000}"/>
    <cellStyle name="60% - Accent5" xfId="76" xr:uid="{00000000-0005-0000-0000-0000D1000000}"/>
    <cellStyle name="60% - Accent5 2" xfId="673" xr:uid="{00000000-0005-0000-0000-0000D2000000}"/>
    <cellStyle name="60% - Accent6" xfId="77" xr:uid="{00000000-0005-0000-0000-0000D3000000}"/>
    <cellStyle name="60% - Accent6 2" xfId="674" xr:uid="{00000000-0005-0000-0000-0000D4000000}"/>
    <cellStyle name="–á%@" xfId="675" xr:uid="{00000000-0005-0000-0000-0000D5000000}"/>
    <cellStyle name="–á%@ 2" xfId="1306" xr:uid="{00000000-0005-0000-0000-0000D6000000}"/>
    <cellStyle name="–á%@ 3" xfId="676" xr:uid="{00000000-0005-0000-0000-0000D7000000}"/>
    <cellStyle name="–á%@_20130319_CAPEX Tab TMUS from 2014 Draft MS" xfId="677" xr:uid="{00000000-0005-0000-0000-0000D8000000}"/>
    <cellStyle name="Accent1" xfId="78" xr:uid="{00000000-0005-0000-0000-0000D9000000}"/>
    <cellStyle name="Accent1 - 20%" xfId="163" xr:uid="{00000000-0005-0000-0000-0000DA000000}"/>
    <cellStyle name="Accent1 - 40%" xfId="164" xr:uid="{00000000-0005-0000-0000-0000DB000000}"/>
    <cellStyle name="Accent1 - 60%" xfId="165" xr:uid="{00000000-0005-0000-0000-0000DC000000}"/>
    <cellStyle name="Accent1 10" xfId="678" xr:uid="{00000000-0005-0000-0000-0000DD000000}"/>
    <cellStyle name="Accent1 11" xfId="679" xr:uid="{00000000-0005-0000-0000-0000DE000000}"/>
    <cellStyle name="Accent1 12" xfId="680" xr:uid="{00000000-0005-0000-0000-0000DF000000}"/>
    <cellStyle name="Accent1 13" xfId="681" xr:uid="{00000000-0005-0000-0000-0000E0000000}"/>
    <cellStyle name="Accent1 14" xfId="682" xr:uid="{00000000-0005-0000-0000-0000E1000000}"/>
    <cellStyle name="Accent1 15" xfId="850" xr:uid="{00000000-0005-0000-0000-0000E2000000}"/>
    <cellStyle name="Accent1 16" xfId="769" xr:uid="{00000000-0005-0000-0000-0000E3000000}"/>
    <cellStyle name="Accent1 17" xfId="1689" xr:uid="{00000000-0005-0000-0000-0000E4000000}"/>
    <cellStyle name="Accent1 18" xfId="1713" xr:uid="{00000000-0005-0000-0000-0000E5000000}"/>
    <cellStyle name="Accent1 19" xfId="1093" xr:uid="{00000000-0005-0000-0000-0000E6000000}"/>
    <cellStyle name="Accent1 2" xfId="683" xr:uid="{00000000-0005-0000-0000-0000E7000000}"/>
    <cellStyle name="Accent1 2 2" xfId="2067" xr:uid="{00000000-0005-0000-0000-0000E8000000}"/>
    <cellStyle name="Accent1 20" xfId="1693" xr:uid="{00000000-0005-0000-0000-0000E9000000}"/>
    <cellStyle name="Accent1 21" xfId="1711" xr:uid="{00000000-0005-0000-0000-0000EA000000}"/>
    <cellStyle name="Accent1 22" xfId="1845" xr:uid="{00000000-0005-0000-0000-0000EB000000}"/>
    <cellStyle name="Accent1 23" xfId="1916" xr:uid="{00000000-0005-0000-0000-0000EC000000}"/>
    <cellStyle name="Accent1 24" xfId="1875" xr:uid="{00000000-0005-0000-0000-0000ED000000}"/>
    <cellStyle name="Accent1 25" xfId="1902" xr:uid="{00000000-0005-0000-0000-0000EE000000}"/>
    <cellStyle name="Accent1 26" xfId="1909" xr:uid="{00000000-0005-0000-0000-0000EF000000}"/>
    <cellStyle name="Accent1 27" xfId="1934" xr:uid="{00000000-0005-0000-0000-0000F0000000}"/>
    <cellStyle name="Accent1 28" xfId="1891" xr:uid="{00000000-0005-0000-0000-0000F1000000}"/>
    <cellStyle name="Accent1 29" xfId="1929" xr:uid="{00000000-0005-0000-0000-0000F2000000}"/>
    <cellStyle name="Accent1 3" xfId="684" xr:uid="{00000000-0005-0000-0000-0000F3000000}"/>
    <cellStyle name="Accent1 3 2" xfId="2068" xr:uid="{00000000-0005-0000-0000-0000F4000000}"/>
    <cellStyle name="Accent1 30" xfId="1924" xr:uid="{00000000-0005-0000-0000-0000F5000000}"/>
    <cellStyle name="Accent1 31" xfId="1893" xr:uid="{00000000-0005-0000-0000-0000F6000000}"/>
    <cellStyle name="Accent1 32" xfId="1959" xr:uid="{00000000-0005-0000-0000-0000F7000000}"/>
    <cellStyle name="Accent1 4" xfId="685" xr:uid="{00000000-0005-0000-0000-0000F8000000}"/>
    <cellStyle name="Accent1 4 2" xfId="2069" xr:uid="{00000000-0005-0000-0000-0000F9000000}"/>
    <cellStyle name="Accent1 5" xfId="686" xr:uid="{00000000-0005-0000-0000-0000FA000000}"/>
    <cellStyle name="Accent1 6" xfId="687" xr:uid="{00000000-0005-0000-0000-0000FB000000}"/>
    <cellStyle name="Accent1 7" xfId="688" xr:uid="{00000000-0005-0000-0000-0000FC000000}"/>
    <cellStyle name="Accent1 8" xfId="689" xr:uid="{00000000-0005-0000-0000-0000FD000000}"/>
    <cellStyle name="Accent1 9" xfId="690" xr:uid="{00000000-0005-0000-0000-0000FE000000}"/>
    <cellStyle name="Accent2" xfId="79" xr:uid="{00000000-0005-0000-0000-0000FF000000}"/>
    <cellStyle name="Accent2 - 20%" xfId="166" xr:uid="{00000000-0005-0000-0000-000000010000}"/>
    <cellStyle name="Accent2 - 40%" xfId="167" xr:uid="{00000000-0005-0000-0000-000001010000}"/>
    <cellStyle name="Accent2 - 60%" xfId="168" xr:uid="{00000000-0005-0000-0000-000002010000}"/>
    <cellStyle name="Accent2 10" xfId="691" xr:uid="{00000000-0005-0000-0000-000003010000}"/>
    <cellStyle name="Accent2 11" xfId="692" xr:uid="{00000000-0005-0000-0000-000004010000}"/>
    <cellStyle name="Accent2 12" xfId="693" xr:uid="{00000000-0005-0000-0000-000005010000}"/>
    <cellStyle name="Accent2 13" xfId="694" xr:uid="{00000000-0005-0000-0000-000006010000}"/>
    <cellStyle name="Accent2 14" xfId="695" xr:uid="{00000000-0005-0000-0000-000007010000}"/>
    <cellStyle name="Accent2 15" xfId="853" xr:uid="{00000000-0005-0000-0000-000008010000}"/>
    <cellStyle name="Accent2 16" xfId="766" xr:uid="{00000000-0005-0000-0000-000009010000}"/>
    <cellStyle name="Accent2 17" xfId="1729" xr:uid="{00000000-0005-0000-0000-00000A010000}"/>
    <cellStyle name="Accent2 18" xfId="1134" xr:uid="{00000000-0005-0000-0000-00000B010000}"/>
    <cellStyle name="Accent2 19" xfId="1732" xr:uid="{00000000-0005-0000-0000-00000C010000}"/>
    <cellStyle name="Accent2 2" xfId="696" xr:uid="{00000000-0005-0000-0000-00000D010000}"/>
    <cellStyle name="Accent2 2 2" xfId="2070" xr:uid="{00000000-0005-0000-0000-00000E010000}"/>
    <cellStyle name="Accent2 20" xfId="1733" xr:uid="{00000000-0005-0000-0000-00000F010000}"/>
    <cellStyle name="Accent2 21" xfId="1734" xr:uid="{00000000-0005-0000-0000-000010010000}"/>
    <cellStyle name="Accent2 22" xfId="1846" xr:uid="{00000000-0005-0000-0000-000011010000}"/>
    <cellStyle name="Accent2 23" xfId="1915" xr:uid="{00000000-0005-0000-0000-000012010000}"/>
    <cellStyle name="Accent2 24" xfId="1876" xr:uid="{00000000-0005-0000-0000-000013010000}"/>
    <cellStyle name="Accent2 25" xfId="1923" xr:uid="{00000000-0005-0000-0000-000014010000}"/>
    <cellStyle name="Accent2 26" xfId="1889" xr:uid="{00000000-0005-0000-0000-000015010000}"/>
    <cellStyle name="Accent2 27" xfId="1881" xr:uid="{00000000-0005-0000-0000-000016010000}"/>
    <cellStyle name="Accent2 28" xfId="1938" xr:uid="{00000000-0005-0000-0000-000017010000}"/>
    <cellStyle name="Accent2 29" xfId="1910" xr:uid="{00000000-0005-0000-0000-000018010000}"/>
    <cellStyle name="Accent2 3" xfId="697" xr:uid="{00000000-0005-0000-0000-000019010000}"/>
    <cellStyle name="Accent2 3 2" xfId="2071" xr:uid="{00000000-0005-0000-0000-00001A010000}"/>
    <cellStyle name="Accent2 30" xfId="1944" xr:uid="{00000000-0005-0000-0000-00001B010000}"/>
    <cellStyle name="Accent2 31" xfId="1906" xr:uid="{00000000-0005-0000-0000-00001C010000}"/>
    <cellStyle name="Accent2 32" xfId="1960" xr:uid="{00000000-0005-0000-0000-00001D010000}"/>
    <cellStyle name="Accent2 4" xfId="698" xr:uid="{00000000-0005-0000-0000-00001E010000}"/>
    <cellStyle name="Accent2 4 2" xfId="2072" xr:uid="{00000000-0005-0000-0000-00001F010000}"/>
    <cellStyle name="Accent2 5" xfId="699" xr:uid="{00000000-0005-0000-0000-000020010000}"/>
    <cellStyle name="Accent2 6" xfId="700" xr:uid="{00000000-0005-0000-0000-000021010000}"/>
    <cellStyle name="Accent2 7" xfId="701" xr:uid="{00000000-0005-0000-0000-000022010000}"/>
    <cellStyle name="Accent2 8" xfId="702" xr:uid="{00000000-0005-0000-0000-000023010000}"/>
    <cellStyle name="Accent2 9" xfId="703" xr:uid="{00000000-0005-0000-0000-000024010000}"/>
    <cellStyle name="Accent3" xfId="80" xr:uid="{00000000-0005-0000-0000-000025010000}"/>
    <cellStyle name="Accent3 - 20%" xfId="169" xr:uid="{00000000-0005-0000-0000-000026010000}"/>
    <cellStyle name="Accent3 - 40%" xfId="170" xr:uid="{00000000-0005-0000-0000-000027010000}"/>
    <cellStyle name="Accent3 - 60%" xfId="171" xr:uid="{00000000-0005-0000-0000-000028010000}"/>
    <cellStyle name="Accent3 10" xfId="705" xr:uid="{00000000-0005-0000-0000-000029010000}"/>
    <cellStyle name="Accent3 11" xfId="706" xr:uid="{00000000-0005-0000-0000-00002A010000}"/>
    <cellStyle name="Accent3 12" xfId="707" xr:uid="{00000000-0005-0000-0000-00002B010000}"/>
    <cellStyle name="Accent3 13" xfId="708" xr:uid="{00000000-0005-0000-0000-00002C010000}"/>
    <cellStyle name="Accent3 14" xfId="855" xr:uid="{00000000-0005-0000-0000-00002D010000}"/>
    <cellStyle name="Accent3 15" xfId="744" xr:uid="{00000000-0005-0000-0000-00002E010000}"/>
    <cellStyle name="Accent3 16" xfId="1688" xr:uid="{00000000-0005-0000-0000-00002F010000}"/>
    <cellStyle name="Accent3 17" xfId="1676" xr:uid="{00000000-0005-0000-0000-000030010000}"/>
    <cellStyle name="Accent3 18" xfId="1721" xr:uid="{00000000-0005-0000-0000-000031010000}"/>
    <cellStyle name="Accent3 19" xfId="1704" xr:uid="{00000000-0005-0000-0000-000032010000}"/>
    <cellStyle name="Accent3 2" xfId="709" xr:uid="{00000000-0005-0000-0000-000033010000}"/>
    <cellStyle name="Accent3 2 2" xfId="2073" xr:uid="{00000000-0005-0000-0000-000034010000}"/>
    <cellStyle name="Accent3 20" xfId="839" xr:uid="{00000000-0005-0000-0000-000035010000}"/>
    <cellStyle name="Accent3 21" xfId="1847" xr:uid="{00000000-0005-0000-0000-000036010000}"/>
    <cellStyle name="Accent3 22" xfId="1914" xr:uid="{00000000-0005-0000-0000-000037010000}"/>
    <cellStyle name="Accent3 23" xfId="1856" xr:uid="{00000000-0005-0000-0000-000038010000}"/>
    <cellStyle name="Accent3 24" xfId="1922" xr:uid="{00000000-0005-0000-0000-000039010000}"/>
    <cellStyle name="Accent3 25" xfId="1852" xr:uid="{00000000-0005-0000-0000-00003A010000}"/>
    <cellStyle name="Accent3 26" xfId="1898" xr:uid="{00000000-0005-0000-0000-00003B010000}"/>
    <cellStyle name="Accent3 27" xfId="1865" xr:uid="{00000000-0005-0000-0000-00003C010000}"/>
    <cellStyle name="Accent3 28" xfId="1905" xr:uid="{00000000-0005-0000-0000-00003D010000}"/>
    <cellStyle name="Accent3 29" xfId="1859" xr:uid="{00000000-0005-0000-0000-00003E010000}"/>
    <cellStyle name="Accent3 3" xfId="710" xr:uid="{00000000-0005-0000-0000-00003F010000}"/>
    <cellStyle name="Accent3 3 2" xfId="2074" xr:uid="{00000000-0005-0000-0000-000040010000}"/>
    <cellStyle name="Accent3 30" xfId="1873" xr:uid="{00000000-0005-0000-0000-000041010000}"/>
    <cellStyle name="Accent3 31" xfId="1961" xr:uid="{00000000-0005-0000-0000-000042010000}"/>
    <cellStyle name="Accent3 4" xfId="711" xr:uid="{00000000-0005-0000-0000-000043010000}"/>
    <cellStyle name="Accent3 4 2" xfId="2075" xr:uid="{00000000-0005-0000-0000-000044010000}"/>
    <cellStyle name="Accent3 5" xfId="712" xr:uid="{00000000-0005-0000-0000-000045010000}"/>
    <cellStyle name="Accent3 6" xfId="713" xr:uid="{00000000-0005-0000-0000-000046010000}"/>
    <cellStyle name="Accent3 7" xfId="714" xr:uid="{00000000-0005-0000-0000-000047010000}"/>
    <cellStyle name="Accent3 8" xfId="715" xr:uid="{00000000-0005-0000-0000-000048010000}"/>
    <cellStyle name="Accent3 9" xfId="716" xr:uid="{00000000-0005-0000-0000-000049010000}"/>
    <cellStyle name="Accent4" xfId="81" xr:uid="{00000000-0005-0000-0000-00004A010000}"/>
    <cellStyle name="Accent4 - 20%" xfId="172" xr:uid="{00000000-0005-0000-0000-00004B010000}"/>
    <cellStyle name="Accent4 - 40%" xfId="173" xr:uid="{00000000-0005-0000-0000-00004C010000}"/>
    <cellStyle name="Accent4 - 60%" xfId="174" xr:uid="{00000000-0005-0000-0000-00004D010000}"/>
    <cellStyle name="Accent4 10" xfId="718" xr:uid="{00000000-0005-0000-0000-00004E010000}"/>
    <cellStyle name="Accent4 11" xfId="719" xr:uid="{00000000-0005-0000-0000-00004F010000}"/>
    <cellStyle name="Accent4 12" xfId="720" xr:uid="{00000000-0005-0000-0000-000050010000}"/>
    <cellStyle name="Accent4 13" xfId="721" xr:uid="{00000000-0005-0000-0000-000051010000}"/>
    <cellStyle name="Accent4 14" xfId="858" xr:uid="{00000000-0005-0000-0000-000052010000}"/>
    <cellStyle name="Accent4 15" xfId="730" xr:uid="{00000000-0005-0000-0000-000053010000}"/>
    <cellStyle name="Accent4 16" xfId="1728" xr:uid="{00000000-0005-0000-0000-000054010000}"/>
    <cellStyle name="Accent4 17" xfId="1701" xr:uid="{00000000-0005-0000-0000-000055010000}"/>
    <cellStyle name="Accent4 18" xfId="780" xr:uid="{00000000-0005-0000-0000-000056010000}"/>
    <cellStyle name="Accent4 19" xfId="1690" xr:uid="{00000000-0005-0000-0000-000057010000}"/>
    <cellStyle name="Accent4 2" xfId="722" xr:uid="{00000000-0005-0000-0000-000058010000}"/>
    <cellStyle name="Accent4 2 2" xfId="2076" xr:uid="{00000000-0005-0000-0000-000059010000}"/>
    <cellStyle name="Accent4 20" xfId="1712" xr:uid="{00000000-0005-0000-0000-00005A010000}"/>
    <cellStyle name="Accent4 21" xfId="1848" xr:uid="{00000000-0005-0000-0000-00005B010000}"/>
    <cellStyle name="Accent4 22" xfId="1913" xr:uid="{00000000-0005-0000-0000-00005C010000}"/>
    <cellStyle name="Accent4 23" xfId="1877" xr:uid="{00000000-0005-0000-0000-00005D010000}"/>
    <cellStyle name="Accent4 24" xfId="1870" xr:uid="{00000000-0005-0000-0000-00005E010000}"/>
    <cellStyle name="Accent4 25" xfId="1927" xr:uid="{00000000-0005-0000-0000-00005F010000}"/>
    <cellStyle name="Accent4 26" xfId="1932" xr:uid="{00000000-0005-0000-0000-000060010000}"/>
    <cellStyle name="Accent4 27" xfId="1861" xr:uid="{00000000-0005-0000-0000-000061010000}"/>
    <cellStyle name="Accent4 28" xfId="1904" xr:uid="{00000000-0005-0000-0000-000062010000}"/>
    <cellStyle name="Accent4 29" xfId="1869" xr:uid="{00000000-0005-0000-0000-000063010000}"/>
    <cellStyle name="Accent4 3" xfId="723" xr:uid="{00000000-0005-0000-0000-000064010000}"/>
    <cellStyle name="Accent4 3 2" xfId="2077" xr:uid="{00000000-0005-0000-0000-000065010000}"/>
    <cellStyle name="Accent4 30" xfId="1872" xr:uid="{00000000-0005-0000-0000-000066010000}"/>
    <cellStyle name="Accent4 31" xfId="1962" xr:uid="{00000000-0005-0000-0000-000067010000}"/>
    <cellStyle name="Accent4 4" xfId="724" xr:uid="{00000000-0005-0000-0000-000068010000}"/>
    <cellStyle name="Accent4 4 2" xfId="2078" xr:uid="{00000000-0005-0000-0000-000069010000}"/>
    <cellStyle name="Accent4 5" xfId="725" xr:uid="{00000000-0005-0000-0000-00006A010000}"/>
    <cellStyle name="Accent4 6" xfId="726" xr:uid="{00000000-0005-0000-0000-00006B010000}"/>
    <cellStyle name="Accent4 7" xfId="727" xr:uid="{00000000-0005-0000-0000-00006C010000}"/>
    <cellStyle name="Accent4 8" xfId="728" xr:uid="{00000000-0005-0000-0000-00006D010000}"/>
    <cellStyle name="Accent4 9" xfId="729" xr:uid="{00000000-0005-0000-0000-00006E010000}"/>
    <cellStyle name="Accent5" xfId="82" xr:uid="{00000000-0005-0000-0000-00006F010000}"/>
    <cellStyle name="Accent5 - 20%" xfId="175" xr:uid="{00000000-0005-0000-0000-000070010000}"/>
    <cellStyle name="Accent5 - 40%" xfId="176" xr:uid="{00000000-0005-0000-0000-000071010000}"/>
    <cellStyle name="Accent5 - 60%" xfId="177" xr:uid="{00000000-0005-0000-0000-000072010000}"/>
    <cellStyle name="Accent5 10" xfId="731" xr:uid="{00000000-0005-0000-0000-000073010000}"/>
    <cellStyle name="Accent5 11" xfId="732" xr:uid="{00000000-0005-0000-0000-000074010000}"/>
    <cellStyle name="Accent5 12" xfId="733" xr:uid="{00000000-0005-0000-0000-000075010000}"/>
    <cellStyle name="Accent5 13" xfId="734" xr:uid="{00000000-0005-0000-0000-000076010000}"/>
    <cellStyle name="Accent5 14" xfId="735" xr:uid="{00000000-0005-0000-0000-000077010000}"/>
    <cellStyle name="Accent5 15" xfId="860" xr:uid="{00000000-0005-0000-0000-000078010000}"/>
    <cellStyle name="Accent5 16" xfId="717" xr:uid="{00000000-0005-0000-0000-000079010000}"/>
    <cellStyle name="Accent5 17" xfId="1727" xr:uid="{00000000-0005-0000-0000-00007A010000}"/>
    <cellStyle name="Accent5 18" xfId="1702" xr:uid="{00000000-0005-0000-0000-00007B010000}"/>
    <cellStyle name="Accent5 19" xfId="1707" xr:uid="{00000000-0005-0000-0000-00007C010000}"/>
    <cellStyle name="Accent5 2" xfId="736" xr:uid="{00000000-0005-0000-0000-00007D010000}"/>
    <cellStyle name="Accent5 2 2" xfId="2079" xr:uid="{00000000-0005-0000-0000-00007E010000}"/>
    <cellStyle name="Accent5 20" xfId="1706" xr:uid="{00000000-0005-0000-0000-00007F010000}"/>
    <cellStyle name="Accent5 21" xfId="856" xr:uid="{00000000-0005-0000-0000-000080010000}"/>
    <cellStyle name="Accent5 22" xfId="1850" xr:uid="{00000000-0005-0000-0000-000081010000}"/>
    <cellStyle name="Accent5 23" xfId="1912" xr:uid="{00000000-0005-0000-0000-000082010000}"/>
    <cellStyle name="Accent5 24" xfId="1878" xr:uid="{00000000-0005-0000-0000-000083010000}"/>
    <cellStyle name="Accent5 25" xfId="1871" xr:uid="{00000000-0005-0000-0000-000084010000}"/>
    <cellStyle name="Accent5 26" xfId="1926" xr:uid="{00000000-0005-0000-0000-000085010000}"/>
    <cellStyle name="Accent5 27" xfId="1931" xr:uid="{00000000-0005-0000-0000-000086010000}"/>
    <cellStyle name="Accent5 28" xfId="1935" xr:uid="{00000000-0005-0000-0000-000087010000}"/>
    <cellStyle name="Accent5 29" xfId="1862" xr:uid="{00000000-0005-0000-0000-000088010000}"/>
    <cellStyle name="Accent5 3" xfId="737" xr:uid="{00000000-0005-0000-0000-000089010000}"/>
    <cellStyle name="Accent5 3 2" xfId="2080" xr:uid="{00000000-0005-0000-0000-00008A010000}"/>
    <cellStyle name="Accent5 30" xfId="1903" xr:uid="{00000000-0005-0000-0000-00008B010000}"/>
    <cellStyle name="Accent5 31" xfId="1867" xr:uid="{00000000-0005-0000-0000-00008C010000}"/>
    <cellStyle name="Accent5 32" xfId="1963" xr:uid="{00000000-0005-0000-0000-00008D010000}"/>
    <cellStyle name="Accent5 4" xfId="738" xr:uid="{00000000-0005-0000-0000-00008E010000}"/>
    <cellStyle name="Accent5 4 2" xfId="2081" xr:uid="{00000000-0005-0000-0000-00008F010000}"/>
    <cellStyle name="Accent5 5" xfId="739" xr:uid="{00000000-0005-0000-0000-000090010000}"/>
    <cellStyle name="Accent5 6" xfId="740" xr:uid="{00000000-0005-0000-0000-000091010000}"/>
    <cellStyle name="Accent5 7" xfId="741" xr:uid="{00000000-0005-0000-0000-000092010000}"/>
    <cellStyle name="Accent5 8" xfId="742" xr:uid="{00000000-0005-0000-0000-000093010000}"/>
    <cellStyle name="Accent5 9" xfId="743" xr:uid="{00000000-0005-0000-0000-000094010000}"/>
    <cellStyle name="Accent6" xfId="83" xr:uid="{00000000-0005-0000-0000-000095010000}"/>
    <cellStyle name="Accent6 - 20%" xfId="178" xr:uid="{00000000-0005-0000-0000-000096010000}"/>
    <cellStyle name="Accent6 - 40%" xfId="179" xr:uid="{00000000-0005-0000-0000-000097010000}"/>
    <cellStyle name="Accent6 - 60%" xfId="180" xr:uid="{00000000-0005-0000-0000-000098010000}"/>
    <cellStyle name="Accent6 10" xfId="745" xr:uid="{00000000-0005-0000-0000-000099010000}"/>
    <cellStyle name="Accent6 11" xfId="746" xr:uid="{00000000-0005-0000-0000-00009A010000}"/>
    <cellStyle name="Accent6 12" xfId="747" xr:uid="{00000000-0005-0000-0000-00009B010000}"/>
    <cellStyle name="Accent6 13" xfId="748" xr:uid="{00000000-0005-0000-0000-00009C010000}"/>
    <cellStyle name="Accent6 14" xfId="749" xr:uid="{00000000-0005-0000-0000-00009D010000}"/>
    <cellStyle name="Accent6 15" xfId="862" xr:uid="{00000000-0005-0000-0000-00009E010000}"/>
    <cellStyle name="Accent6 16" xfId="704" xr:uid="{00000000-0005-0000-0000-00009F010000}"/>
    <cellStyle name="Accent6 17" xfId="1726" xr:uid="{00000000-0005-0000-0000-0000A0010000}"/>
    <cellStyle name="Accent6 18" xfId="1130" xr:uid="{00000000-0005-0000-0000-0000A1010000}"/>
    <cellStyle name="Accent6 19" xfId="1699" xr:uid="{00000000-0005-0000-0000-0000A2010000}"/>
    <cellStyle name="Accent6 2" xfId="750" xr:uid="{00000000-0005-0000-0000-0000A3010000}"/>
    <cellStyle name="Accent6 2 2" xfId="2082" xr:uid="{00000000-0005-0000-0000-0000A4010000}"/>
    <cellStyle name="Accent6 20" xfId="1665" xr:uid="{00000000-0005-0000-0000-0000A5010000}"/>
    <cellStyle name="Accent6 21" xfId="1725" xr:uid="{00000000-0005-0000-0000-0000A6010000}"/>
    <cellStyle name="Accent6 22" xfId="1851" xr:uid="{00000000-0005-0000-0000-0000A7010000}"/>
    <cellStyle name="Accent6 23" xfId="1942" xr:uid="{00000000-0005-0000-0000-0000A8010000}"/>
    <cellStyle name="Accent6 24" xfId="1880" xr:uid="{00000000-0005-0000-0000-0000A9010000}"/>
    <cellStyle name="Accent6 25" xfId="1863" xr:uid="{00000000-0005-0000-0000-0000AA010000}"/>
    <cellStyle name="Accent6 26" xfId="1948" xr:uid="{00000000-0005-0000-0000-0000AB010000}"/>
    <cellStyle name="Accent6 27" xfId="1897" xr:uid="{00000000-0005-0000-0000-0000AC010000}"/>
    <cellStyle name="Accent6 28" xfId="1939" xr:uid="{00000000-0005-0000-0000-0000AD010000}"/>
    <cellStyle name="Accent6 29" xfId="1933" xr:uid="{00000000-0005-0000-0000-0000AE010000}"/>
    <cellStyle name="Accent6 3" xfId="751" xr:uid="{00000000-0005-0000-0000-0000AF010000}"/>
    <cellStyle name="Accent6 3 2" xfId="2083" xr:uid="{00000000-0005-0000-0000-0000B0010000}"/>
    <cellStyle name="Accent6 30" xfId="1907" xr:uid="{00000000-0005-0000-0000-0000B1010000}"/>
    <cellStyle name="Accent6 31" xfId="1921" xr:uid="{00000000-0005-0000-0000-0000B2010000}"/>
    <cellStyle name="Accent6 32" xfId="1964" xr:uid="{00000000-0005-0000-0000-0000B3010000}"/>
    <cellStyle name="Accent6 4" xfId="752" xr:uid="{00000000-0005-0000-0000-0000B4010000}"/>
    <cellStyle name="Accent6 4 2" xfId="2084" xr:uid="{00000000-0005-0000-0000-0000B5010000}"/>
    <cellStyle name="Accent6 5" xfId="753" xr:uid="{00000000-0005-0000-0000-0000B6010000}"/>
    <cellStyle name="Accent6 6" xfId="754" xr:uid="{00000000-0005-0000-0000-0000B7010000}"/>
    <cellStyle name="Accent6 7" xfId="755" xr:uid="{00000000-0005-0000-0000-0000B8010000}"/>
    <cellStyle name="Accent6 8" xfId="756" xr:uid="{00000000-0005-0000-0000-0000B9010000}"/>
    <cellStyle name="Accent6 9" xfId="757" xr:uid="{00000000-0005-0000-0000-0000BA010000}"/>
    <cellStyle name="AFE" xfId="758" xr:uid="{00000000-0005-0000-0000-0000BB010000}"/>
    <cellStyle name="AFE 2" xfId="759" xr:uid="{00000000-0005-0000-0000-0000BC010000}"/>
    <cellStyle name="Bad" xfId="84" xr:uid="{00000000-0005-0000-0000-0000BD010000}"/>
    <cellStyle name="Bad 2" xfId="760" xr:uid="{00000000-0005-0000-0000-0000BE010000}"/>
    <cellStyle name="Bad 2 2" xfId="2085" xr:uid="{00000000-0005-0000-0000-0000BF010000}"/>
    <cellStyle name="Bad 3" xfId="761" xr:uid="{00000000-0005-0000-0000-0000C0010000}"/>
    <cellStyle name="Bad 4" xfId="762" xr:uid="{00000000-0005-0000-0000-0000C1010000}"/>
    <cellStyle name="Bad 5" xfId="1077" xr:uid="{00000000-0005-0000-0000-0000C2010000}"/>
    <cellStyle name="Bad 6" xfId="1853" xr:uid="{00000000-0005-0000-0000-0000C3010000}"/>
    <cellStyle name="Besuchter Hyperlink_M&amp;A_Tool_V26" xfId="763" xr:uid="{00000000-0005-0000-0000-0000C4010000}"/>
    <cellStyle name="Bevitel 2" xfId="181" xr:uid="{00000000-0005-0000-0000-0000C5010000}"/>
    <cellStyle name="Bevitel 3" xfId="442" xr:uid="{00000000-0005-0000-0000-0000C6010000}"/>
    <cellStyle name="Bevitel 3 2" xfId="764" xr:uid="{00000000-0005-0000-0000-0000C7010000}"/>
    <cellStyle name="Bevitel 4" xfId="2086" xr:uid="{00000000-0005-0000-0000-0000C8010000}"/>
    <cellStyle name="blank" xfId="765" xr:uid="{00000000-0005-0000-0000-0000C9010000}"/>
    <cellStyle name="Calc Currency (0)" xfId="2" xr:uid="{00000000-0005-0000-0000-0000CA010000}"/>
    <cellStyle name="Calc Currency (0) 2" xfId="183" xr:uid="{00000000-0005-0000-0000-0000CB010000}"/>
    <cellStyle name="Calc Currency (0) 3" xfId="184" xr:uid="{00000000-0005-0000-0000-0000CC010000}"/>
    <cellStyle name="Calc Currency (0) 4" xfId="182" xr:uid="{00000000-0005-0000-0000-0000CD010000}"/>
    <cellStyle name="Calc Currency (0) 4 2" xfId="767" xr:uid="{00000000-0005-0000-0000-0000CE010000}"/>
    <cellStyle name="Calc Currency (0) 5" xfId="768" xr:uid="{00000000-0005-0000-0000-0000CF010000}"/>
    <cellStyle name="Calc Currency (2)" xfId="3" xr:uid="{00000000-0005-0000-0000-0000D0010000}"/>
    <cellStyle name="Calc Currency (2) 2" xfId="186" xr:uid="{00000000-0005-0000-0000-0000D1010000}"/>
    <cellStyle name="Calc Currency (2) 3" xfId="187" xr:uid="{00000000-0005-0000-0000-0000D2010000}"/>
    <cellStyle name="Calc Currency (2) 4" xfId="185" xr:uid="{00000000-0005-0000-0000-0000D3010000}"/>
    <cellStyle name="Calc Currency (2) 4 2" xfId="770" xr:uid="{00000000-0005-0000-0000-0000D4010000}"/>
    <cellStyle name="Calc Currency (2) 5" xfId="771" xr:uid="{00000000-0005-0000-0000-0000D5010000}"/>
    <cellStyle name="Calc Percent (0)" xfId="4" xr:uid="{00000000-0005-0000-0000-0000D6010000}"/>
    <cellStyle name="Calc Percent (0) 2" xfId="189" xr:uid="{00000000-0005-0000-0000-0000D7010000}"/>
    <cellStyle name="Calc Percent (0) 3" xfId="190" xr:uid="{00000000-0005-0000-0000-0000D8010000}"/>
    <cellStyle name="Calc Percent (0) 4" xfId="188" xr:uid="{00000000-0005-0000-0000-0000D9010000}"/>
    <cellStyle name="Calc Percent (0) 4 2" xfId="772" xr:uid="{00000000-0005-0000-0000-0000DA010000}"/>
    <cellStyle name="Calc Percent (0) 5" xfId="773" xr:uid="{00000000-0005-0000-0000-0000DB010000}"/>
    <cellStyle name="Calc Percent (1)" xfId="5" xr:uid="{00000000-0005-0000-0000-0000DC010000}"/>
    <cellStyle name="Calc Percent (1) 2" xfId="192" xr:uid="{00000000-0005-0000-0000-0000DD010000}"/>
    <cellStyle name="Calc Percent (1) 3" xfId="193" xr:uid="{00000000-0005-0000-0000-0000DE010000}"/>
    <cellStyle name="Calc Percent (1) 4" xfId="191" xr:uid="{00000000-0005-0000-0000-0000DF010000}"/>
    <cellStyle name="Calc Percent (1) 4 2" xfId="774" xr:uid="{00000000-0005-0000-0000-0000E0010000}"/>
    <cellStyle name="Calc Percent (1) 5" xfId="775" xr:uid="{00000000-0005-0000-0000-0000E1010000}"/>
    <cellStyle name="Calc Percent (2)" xfId="6" xr:uid="{00000000-0005-0000-0000-0000E2010000}"/>
    <cellStyle name="Calc Percent (2) 2" xfId="195" xr:uid="{00000000-0005-0000-0000-0000E3010000}"/>
    <cellStyle name="Calc Percent (2) 3" xfId="196" xr:uid="{00000000-0005-0000-0000-0000E4010000}"/>
    <cellStyle name="Calc Percent (2) 4" xfId="194" xr:uid="{00000000-0005-0000-0000-0000E5010000}"/>
    <cellStyle name="Calc Percent (2) 4 2" xfId="776" xr:uid="{00000000-0005-0000-0000-0000E6010000}"/>
    <cellStyle name="Calc Percent (2) 5" xfId="777" xr:uid="{00000000-0005-0000-0000-0000E7010000}"/>
    <cellStyle name="Calc Units (0)" xfId="7" xr:uid="{00000000-0005-0000-0000-0000E8010000}"/>
    <cellStyle name="Calc Units (0) 2" xfId="198" xr:uid="{00000000-0005-0000-0000-0000E9010000}"/>
    <cellStyle name="Calc Units (0) 3" xfId="199" xr:uid="{00000000-0005-0000-0000-0000EA010000}"/>
    <cellStyle name="Calc Units (0) 4" xfId="197" xr:uid="{00000000-0005-0000-0000-0000EB010000}"/>
    <cellStyle name="Calc Units (0) 4 2" xfId="778" xr:uid="{00000000-0005-0000-0000-0000EC010000}"/>
    <cellStyle name="Calc Units (0) 5" xfId="779" xr:uid="{00000000-0005-0000-0000-0000ED010000}"/>
    <cellStyle name="Calc Units (1)" xfId="8" xr:uid="{00000000-0005-0000-0000-0000EE010000}"/>
    <cellStyle name="Calc Units (1) 2" xfId="201" xr:uid="{00000000-0005-0000-0000-0000EF010000}"/>
    <cellStyle name="Calc Units (1) 3" xfId="202" xr:uid="{00000000-0005-0000-0000-0000F0010000}"/>
    <cellStyle name="Calc Units (1) 4" xfId="200" xr:uid="{00000000-0005-0000-0000-0000F1010000}"/>
    <cellStyle name="Calc Units (1) 4 2" xfId="781" xr:uid="{00000000-0005-0000-0000-0000F2010000}"/>
    <cellStyle name="Calc Units (1) 5" xfId="782" xr:uid="{00000000-0005-0000-0000-0000F3010000}"/>
    <cellStyle name="Calc Units (2)" xfId="9" xr:uid="{00000000-0005-0000-0000-0000F4010000}"/>
    <cellStyle name="Calc Units (2) 2" xfId="204" xr:uid="{00000000-0005-0000-0000-0000F5010000}"/>
    <cellStyle name="Calc Units (2) 3" xfId="205" xr:uid="{00000000-0005-0000-0000-0000F6010000}"/>
    <cellStyle name="Calc Units (2) 4" xfId="203" xr:uid="{00000000-0005-0000-0000-0000F7010000}"/>
    <cellStyle name="Calc Units (2) 4 2" xfId="783" xr:uid="{00000000-0005-0000-0000-0000F8010000}"/>
    <cellStyle name="Calc Units (2) 5" xfId="784" xr:uid="{00000000-0005-0000-0000-0000F9010000}"/>
    <cellStyle name="Calculation" xfId="85" xr:uid="{00000000-0005-0000-0000-0000FA010000}"/>
    <cellStyle name="Calculation 2" xfId="785" xr:uid="{00000000-0005-0000-0000-0000FB010000}"/>
    <cellStyle name="Calculation 2 2" xfId="2087" xr:uid="{00000000-0005-0000-0000-0000FC010000}"/>
    <cellStyle name="Calculation 3" xfId="786" xr:uid="{00000000-0005-0000-0000-0000FD010000}"/>
    <cellStyle name="Calculation 4" xfId="1161" xr:uid="{00000000-0005-0000-0000-0000FE010000}"/>
    <cellStyle name="Calculation 5" xfId="1854" xr:uid="{00000000-0005-0000-0000-0000FF010000}"/>
    <cellStyle name="Cash Flow Statement" xfId="787" xr:uid="{00000000-0005-0000-0000-000000020000}"/>
    <cellStyle name="Check Cell" xfId="86" xr:uid="{00000000-0005-0000-0000-000001020000}"/>
    <cellStyle name="Check Cell 2" xfId="788" xr:uid="{00000000-0005-0000-0000-000002020000}"/>
    <cellStyle name="Check Cell 2 2" xfId="2088" xr:uid="{00000000-0005-0000-0000-000003020000}"/>
    <cellStyle name="Check Cell 3" xfId="789" xr:uid="{00000000-0005-0000-0000-000004020000}"/>
    <cellStyle name="Check Cell 4" xfId="790" xr:uid="{00000000-0005-0000-0000-000005020000}"/>
    <cellStyle name="Check Cell 5" xfId="810" xr:uid="{00000000-0005-0000-0000-000006020000}"/>
    <cellStyle name="Check Cell 6" xfId="1855" xr:uid="{00000000-0005-0000-0000-000007020000}"/>
    <cellStyle name="Cím 2" xfId="206" xr:uid="{00000000-0005-0000-0000-000008020000}"/>
    <cellStyle name="Cím 3" xfId="791" xr:uid="{00000000-0005-0000-0000-000009020000}"/>
    <cellStyle name="Címsor 1 2" xfId="207" xr:uid="{00000000-0005-0000-0000-00000A020000}"/>
    <cellStyle name="Címsor 1 3" xfId="438" xr:uid="{00000000-0005-0000-0000-00000B020000}"/>
    <cellStyle name="Címsor 1 3 2" xfId="792" xr:uid="{00000000-0005-0000-0000-00000C020000}"/>
    <cellStyle name="Címsor 1 4" xfId="2089" xr:uid="{00000000-0005-0000-0000-00000D020000}"/>
    <cellStyle name="Címsor 2 2" xfId="208" xr:uid="{00000000-0005-0000-0000-00000E020000}"/>
    <cellStyle name="Címsor 2 3" xfId="439" xr:uid="{00000000-0005-0000-0000-00000F020000}"/>
    <cellStyle name="Címsor 2 3 2" xfId="793" xr:uid="{00000000-0005-0000-0000-000010020000}"/>
    <cellStyle name="Címsor 2 4" xfId="2090" xr:uid="{00000000-0005-0000-0000-000011020000}"/>
    <cellStyle name="Címsor 3 2" xfId="209" xr:uid="{00000000-0005-0000-0000-000012020000}"/>
    <cellStyle name="Címsor 3 3" xfId="440" xr:uid="{00000000-0005-0000-0000-000013020000}"/>
    <cellStyle name="Címsor 3 3 2" xfId="794" xr:uid="{00000000-0005-0000-0000-000014020000}"/>
    <cellStyle name="Címsor 3 4" xfId="2091" xr:uid="{00000000-0005-0000-0000-000015020000}"/>
    <cellStyle name="Címsor 4 2" xfId="210" xr:uid="{00000000-0005-0000-0000-000016020000}"/>
    <cellStyle name="Címsor 4 3" xfId="441" xr:uid="{00000000-0005-0000-0000-000017020000}"/>
    <cellStyle name="Címsor 4 3 2" xfId="795" xr:uid="{00000000-0005-0000-0000-000018020000}"/>
    <cellStyle name="Címsor 4 4" xfId="2092" xr:uid="{00000000-0005-0000-0000-000019020000}"/>
    <cellStyle name="Comma [00]" xfId="10" xr:uid="{00000000-0005-0000-0000-00001A020000}"/>
    <cellStyle name="Comma [00] 2" xfId="212" xr:uid="{00000000-0005-0000-0000-00001B020000}"/>
    <cellStyle name="Comma [00] 3" xfId="213" xr:uid="{00000000-0005-0000-0000-00001C020000}"/>
    <cellStyle name="Comma [00] 4" xfId="211" xr:uid="{00000000-0005-0000-0000-00001D020000}"/>
    <cellStyle name="Comma [00] 4 2" xfId="797" xr:uid="{00000000-0005-0000-0000-00001E020000}"/>
    <cellStyle name="Comma [00] 5" xfId="798" xr:uid="{00000000-0005-0000-0000-00001F020000}"/>
    <cellStyle name="Comma 10" xfId="1307" xr:uid="{00000000-0005-0000-0000-000020020000}"/>
    <cellStyle name="Comma 11" xfId="1308" xr:uid="{00000000-0005-0000-0000-000021020000}"/>
    <cellStyle name="Comma 12" xfId="1309" xr:uid="{00000000-0005-0000-0000-000022020000}"/>
    <cellStyle name="Comma 13" xfId="1310" xr:uid="{00000000-0005-0000-0000-000023020000}"/>
    <cellStyle name="Comma 14" xfId="1311" xr:uid="{00000000-0005-0000-0000-000024020000}"/>
    <cellStyle name="Comma 15" xfId="1312" xr:uid="{00000000-0005-0000-0000-000025020000}"/>
    <cellStyle name="Comma 16" xfId="1313" xr:uid="{00000000-0005-0000-0000-000026020000}"/>
    <cellStyle name="Comma 17" xfId="1314" xr:uid="{00000000-0005-0000-0000-000027020000}"/>
    <cellStyle name="Comma 18" xfId="1315" xr:uid="{00000000-0005-0000-0000-000028020000}"/>
    <cellStyle name="Comma 19" xfId="1316" xr:uid="{00000000-0005-0000-0000-000029020000}"/>
    <cellStyle name="Comma 2" xfId="799" xr:uid="{00000000-0005-0000-0000-00002A020000}"/>
    <cellStyle name="Comma 2 2" xfId="1317" xr:uid="{00000000-0005-0000-0000-00002B020000}"/>
    <cellStyle name="Comma 2 3" xfId="1318" xr:uid="{00000000-0005-0000-0000-00002C020000}"/>
    <cellStyle name="Comma 2 4" xfId="1319" xr:uid="{00000000-0005-0000-0000-00002D020000}"/>
    <cellStyle name="Comma 20" xfId="1320" xr:uid="{00000000-0005-0000-0000-00002E020000}"/>
    <cellStyle name="Comma 21" xfId="1321" xr:uid="{00000000-0005-0000-0000-00002F020000}"/>
    <cellStyle name="Comma 22" xfId="1322" xr:uid="{00000000-0005-0000-0000-000030020000}"/>
    <cellStyle name="Comma 23" xfId="1323" xr:uid="{00000000-0005-0000-0000-000031020000}"/>
    <cellStyle name="Comma 24" xfId="1324" xr:uid="{00000000-0005-0000-0000-000032020000}"/>
    <cellStyle name="Comma 25" xfId="1325" xr:uid="{00000000-0005-0000-0000-000033020000}"/>
    <cellStyle name="Comma 26" xfId="1326" xr:uid="{00000000-0005-0000-0000-000034020000}"/>
    <cellStyle name="Comma 27" xfId="1327" xr:uid="{00000000-0005-0000-0000-000035020000}"/>
    <cellStyle name="Comma 28" xfId="1328" xr:uid="{00000000-0005-0000-0000-000036020000}"/>
    <cellStyle name="Comma 29" xfId="1329" xr:uid="{00000000-0005-0000-0000-000037020000}"/>
    <cellStyle name="Comma 3" xfId="800" xr:uid="{00000000-0005-0000-0000-000038020000}"/>
    <cellStyle name="Comma 30" xfId="1330" xr:uid="{00000000-0005-0000-0000-000039020000}"/>
    <cellStyle name="Comma 31" xfId="1331" xr:uid="{00000000-0005-0000-0000-00003A020000}"/>
    <cellStyle name="Comma 32" xfId="1332" xr:uid="{00000000-0005-0000-0000-00003B020000}"/>
    <cellStyle name="Comma 33" xfId="1333" xr:uid="{00000000-0005-0000-0000-00003C020000}"/>
    <cellStyle name="Comma 34" xfId="1334" xr:uid="{00000000-0005-0000-0000-00003D020000}"/>
    <cellStyle name="Comma 35" xfId="1335" xr:uid="{00000000-0005-0000-0000-00003E020000}"/>
    <cellStyle name="Comma 36" xfId="1336" xr:uid="{00000000-0005-0000-0000-00003F020000}"/>
    <cellStyle name="Comma 37" xfId="1337" xr:uid="{00000000-0005-0000-0000-000040020000}"/>
    <cellStyle name="Comma 38" xfId="1920" xr:uid="{00000000-0005-0000-0000-000041020000}"/>
    <cellStyle name="Comma 39" xfId="1890" xr:uid="{00000000-0005-0000-0000-000042020000}"/>
    <cellStyle name="Comma 4" xfId="1338" xr:uid="{00000000-0005-0000-0000-000043020000}"/>
    <cellStyle name="Comma 40" xfId="1956" xr:uid="{00000000-0005-0000-0000-000044020000}"/>
    <cellStyle name="Comma 41" xfId="1958" xr:uid="{00000000-0005-0000-0000-000045020000}"/>
    <cellStyle name="Comma 5" xfId="1339" xr:uid="{00000000-0005-0000-0000-000046020000}"/>
    <cellStyle name="Comma 6" xfId="1340" xr:uid="{00000000-0005-0000-0000-000047020000}"/>
    <cellStyle name="Comma 7" xfId="1341" xr:uid="{00000000-0005-0000-0000-000048020000}"/>
    <cellStyle name="Comma 8" xfId="1342" xr:uid="{00000000-0005-0000-0000-000049020000}"/>
    <cellStyle name="Comma 9" xfId="1343" xr:uid="{00000000-0005-0000-0000-00004A020000}"/>
    <cellStyle name="Copied" xfId="801" xr:uid="{00000000-0005-0000-0000-00004B020000}"/>
    <cellStyle name="Currency [00]" xfId="11" xr:uid="{00000000-0005-0000-0000-00004C020000}"/>
    <cellStyle name="Currency [00] 2" xfId="215" xr:uid="{00000000-0005-0000-0000-00004D020000}"/>
    <cellStyle name="Currency [00] 3" xfId="216" xr:uid="{00000000-0005-0000-0000-00004E020000}"/>
    <cellStyle name="Currency [00] 4" xfId="214" xr:uid="{00000000-0005-0000-0000-00004F020000}"/>
    <cellStyle name="Currency [00] 4 2" xfId="802" xr:uid="{00000000-0005-0000-0000-000050020000}"/>
    <cellStyle name="Currency [00] 5" xfId="803" xr:uid="{00000000-0005-0000-0000-000051020000}"/>
    <cellStyle name="Date Short" xfId="12" xr:uid="{00000000-0005-0000-0000-000052020000}"/>
    <cellStyle name="Date Short 2" xfId="218" xr:uid="{00000000-0005-0000-0000-000053020000}"/>
    <cellStyle name="Date Short 3" xfId="219" xr:uid="{00000000-0005-0000-0000-000054020000}"/>
    <cellStyle name="Date Short 4" xfId="217" xr:uid="{00000000-0005-0000-0000-000055020000}"/>
    <cellStyle name="Date Short 4 2" xfId="804" xr:uid="{00000000-0005-0000-0000-000056020000}"/>
    <cellStyle name="Datum" xfId="805" xr:uid="{00000000-0005-0000-0000-000057020000}"/>
    <cellStyle name="DELTA" xfId="13" xr:uid="{00000000-0005-0000-0000-000058020000}"/>
    <cellStyle name="DELTA 2" xfId="221" xr:uid="{00000000-0005-0000-0000-000059020000}"/>
    <cellStyle name="DELTA 3" xfId="222" xr:uid="{00000000-0005-0000-0000-00005A020000}"/>
    <cellStyle name="DELTA 4" xfId="220" xr:uid="{00000000-0005-0000-0000-00005B020000}"/>
    <cellStyle name="Dezimal [0]_066_otherDirectCosts_S&amp;D" xfId="806" xr:uid="{00000000-0005-0000-0000-00005C020000}"/>
    <cellStyle name="Dezimal 2" xfId="807" xr:uid="{00000000-0005-0000-0000-00005D020000}"/>
    <cellStyle name="Dezimal_066_otherDirectCosts_S&amp;D" xfId="808" xr:uid="{00000000-0005-0000-0000-00005E020000}"/>
    <cellStyle name="Dollar" xfId="809" xr:uid="{00000000-0005-0000-0000-00005F020000}"/>
    <cellStyle name="Ellenőrzőcella 2" xfId="223" xr:uid="{00000000-0005-0000-0000-000060020000}"/>
    <cellStyle name="Ellenőrzőcella 3" xfId="436" xr:uid="{00000000-0005-0000-0000-000061020000}"/>
    <cellStyle name="Ellenőrzőcella 4" xfId="2093" xr:uid="{00000000-0005-0000-0000-000062020000}"/>
    <cellStyle name="Emphasis 1" xfId="224" xr:uid="{00000000-0005-0000-0000-000063020000}"/>
    <cellStyle name="Emphasis 2" xfId="225" xr:uid="{00000000-0005-0000-0000-000064020000}"/>
    <cellStyle name="Emphasis 3" xfId="226" xr:uid="{00000000-0005-0000-0000-000065020000}"/>
    <cellStyle name="Enter Currency (0)" xfId="14" xr:uid="{00000000-0005-0000-0000-000066020000}"/>
    <cellStyle name="Enter Currency (0) 2" xfId="228" xr:uid="{00000000-0005-0000-0000-000067020000}"/>
    <cellStyle name="Enter Currency (0) 3" xfId="229" xr:uid="{00000000-0005-0000-0000-000068020000}"/>
    <cellStyle name="Enter Currency (0) 4" xfId="227" xr:uid="{00000000-0005-0000-0000-000069020000}"/>
    <cellStyle name="Enter Currency (0) 4 2" xfId="811" xr:uid="{00000000-0005-0000-0000-00006A020000}"/>
    <cellStyle name="Enter Currency (0) 5" xfId="812" xr:uid="{00000000-0005-0000-0000-00006B020000}"/>
    <cellStyle name="Enter Currency (2)" xfId="15" xr:uid="{00000000-0005-0000-0000-00006C020000}"/>
    <cellStyle name="Enter Currency (2) 2" xfId="231" xr:uid="{00000000-0005-0000-0000-00006D020000}"/>
    <cellStyle name="Enter Currency (2) 3" xfId="232" xr:uid="{00000000-0005-0000-0000-00006E020000}"/>
    <cellStyle name="Enter Currency (2) 4" xfId="230" xr:uid="{00000000-0005-0000-0000-00006F020000}"/>
    <cellStyle name="Enter Currency (2) 4 2" xfId="813" xr:uid="{00000000-0005-0000-0000-000070020000}"/>
    <cellStyle name="Enter Currency (2) 5" xfId="814" xr:uid="{00000000-0005-0000-0000-000071020000}"/>
    <cellStyle name="Enter Units (0)" xfId="16" xr:uid="{00000000-0005-0000-0000-000072020000}"/>
    <cellStyle name="Enter Units (0) 2" xfId="234" xr:uid="{00000000-0005-0000-0000-000073020000}"/>
    <cellStyle name="Enter Units (0) 3" xfId="235" xr:uid="{00000000-0005-0000-0000-000074020000}"/>
    <cellStyle name="Enter Units (0) 4" xfId="233" xr:uid="{00000000-0005-0000-0000-000075020000}"/>
    <cellStyle name="Enter Units (0) 4 2" xfId="815" xr:uid="{00000000-0005-0000-0000-000076020000}"/>
    <cellStyle name="Enter Units (0) 5" xfId="816" xr:uid="{00000000-0005-0000-0000-000077020000}"/>
    <cellStyle name="Enter Units (1)" xfId="17" xr:uid="{00000000-0005-0000-0000-000078020000}"/>
    <cellStyle name="Enter Units (1) 2" xfId="237" xr:uid="{00000000-0005-0000-0000-000079020000}"/>
    <cellStyle name="Enter Units (1) 3" xfId="238" xr:uid="{00000000-0005-0000-0000-00007A020000}"/>
    <cellStyle name="Enter Units (1) 4" xfId="236" xr:uid="{00000000-0005-0000-0000-00007B020000}"/>
    <cellStyle name="Enter Units (1) 4 2" xfId="817" xr:uid="{00000000-0005-0000-0000-00007C020000}"/>
    <cellStyle name="Enter Units (1) 5" xfId="818" xr:uid="{00000000-0005-0000-0000-00007D020000}"/>
    <cellStyle name="Enter Units (2)" xfId="18" xr:uid="{00000000-0005-0000-0000-00007E020000}"/>
    <cellStyle name="Enter Units (2) 2" xfId="240" xr:uid="{00000000-0005-0000-0000-00007F020000}"/>
    <cellStyle name="Enter Units (2) 3" xfId="241" xr:uid="{00000000-0005-0000-0000-000080020000}"/>
    <cellStyle name="Enter Units (2) 4" xfId="239" xr:uid="{00000000-0005-0000-0000-000081020000}"/>
    <cellStyle name="Enter Units (2) 4 2" xfId="819" xr:uid="{00000000-0005-0000-0000-000082020000}"/>
    <cellStyle name="Enter Units (2) 5" xfId="820" xr:uid="{00000000-0005-0000-0000-000083020000}"/>
    <cellStyle name="Entered" xfId="821" xr:uid="{00000000-0005-0000-0000-000084020000}"/>
    <cellStyle name="Euro" xfId="822" xr:uid="{00000000-0005-0000-0000-000085020000}"/>
    <cellStyle name="Euro 2" xfId="823" xr:uid="{00000000-0005-0000-0000-000086020000}"/>
    <cellStyle name="Euro 3" xfId="824" xr:uid="{00000000-0005-0000-0000-000087020000}"/>
    <cellStyle name="Explanatory Text" xfId="87" xr:uid="{00000000-0005-0000-0000-000088020000}"/>
    <cellStyle name="Explanatory Text 2" xfId="825" xr:uid="{00000000-0005-0000-0000-000089020000}"/>
    <cellStyle name="Explanatory Text 3" xfId="826" xr:uid="{00000000-0005-0000-0000-00008A020000}"/>
    <cellStyle name="Explanatory Text 4" xfId="881" xr:uid="{00000000-0005-0000-0000-00008B020000}"/>
    <cellStyle name="Ezres" xfId="587" builtinId="3"/>
    <cellStyle name="Ezres 10" xfId="2094" xr:uid="{00000000-0005-0000-0000-00008D020000}"/>
    <cellStyle name="Ezres 10 2" xfId="2095" xr:uid="{00000000-0005-0000-0000-00008E020000}"/>
    <cellStyle name="Ezres 10 2 2" xfId="2096" xr:uid="{00000000-0005-0000-0000-00008F020000}"/>
    <cellStyle name="Ezres 10 2 2 2" xfId="2206" xr:uid="{00000000-0005-0000-0000-000090020000}"/>
    <cellStyle name="Ezres 10 2 3" xfId="2205" xr:uid="{00000000-0005-0000-0000-000091020000}"/>
    <cellStyle name="Ezres 10 3" xfId="2097" xr:uid="{00000000-0005-0000-0000-000092020000}"/>
    <cellStyle name="Ezres 10 3 2" xfId="2207" xr:uid="{00000000-0005-0000-0000-000093020000}"/>
    <cellStyle name="Ezres 10 4" xfId="2204" xr:uid="{00000000-0005-0000-0000-000094020000}"/>
    <cellStyle name="Ezres 12" xfId="2098" xr:uid="{00000000-0005-0000-0000-000095020000}"/>
    <cellStyle name="Ezres 12 2" xfId="2099" xr:uid="{00000000-0005-0000-0000-000096020000}"/>
    <cellStyle name="Ezres 12 2 2" xfId="2100" xr:uid="{00000000-0005-0000-0000-000097020000}"/>
    <cellStyle name="Ezres 12 2 2 2" xfId="2210" xr:uid="{00000000-0005-0000-0000-000098020000}"/>
    <cellStyle name="Ezres 12 2 3" xfId="2209" xr:uid="{00000000-0005-0000-0000-000099020000}"/>
    <cellStyle name="Ezres 12 3" xfId="2101" xr:uid="{00000000-0005-0000-0000-00009A020000}"/>
    <cellStyle name="Ezres 12 3 2" xfId="2211" xr:uid="{00000000-0005-0000-0000-00009B020000}"/>
    <cellStyle name="Ezres 12 4" xfId="2208" xr:uid="{00000000-0005-0000-0000-00009C020000}"/>
    <cellStyle name="Ezres 2" xfId="461" xr:uid="{00000000-0005-0000-0000-00009D020000}"/>
    <cellStyle name="Ezres 2 2" xfId="506" xr:uid="{00000000-0005-0000-0000-00009E020000}"/>
    <cellStyle name="Ezres 2 2 2" xfId="828" xr:uid="{00000000-0005-0000-0000-00009F020000}"/>
    <cellStyle name="Ezres 2 3" xfId="1344" xr:uid="{00000000-0005-0000-0000-0000A0020000}"/>
    <cellStyle name="Ezres 2 4" xfId="827" xr:uid="{00000000-0005-0000-0000-0000A1020000}"/>
    <cellStyle name="Ezres 3" xfId="426" xr:uid="{00000000-0005-0000-0000-0000A2020000}"/>
    <cellStyle name="Ezres 3 2" xfId="505" xr:uid="{00000000-0005-0000-0000-0000A3020000}"/>
    <cellStyle name="Ezres 3 2 2" xfId="1345" xr:uid="{00000000-0005-0000-0000-0000A4020000}"/>
    <cellStyle name="Ezres 3 3" xfId="829" xr:uid="{00000000-0005-0000-0000-0000A5020000}"/>
    <cellStyle name="Ezres 4" xfId="88" xr:uid="{00000000-0005-0000-0000-0000A6020000}"/>
    <cellStyle name="Ezres 4 2" xfId="1346" xr:uid="{00000000-0005-0000-0000-0000A7020000}"/>
    <cellStyle name="Ezres 4 3" xfId="1826" xr:uid="{00000000-0005-0000-0000-0000A8020000}"/>
    <cellStyle name="Ezres 5" xfId="1347" xr:uid="{00000000-0005-0000-0000-0000A9020000}"/>
    <cellStyle name="Ezres 5 2" xfId="1832" xr:uid="{00000000-0005-0000-0000-0000AA020000}"/>
    <cellStyle name="Ezres 6" xfId="796" xr:uid="{00000000-0005-0000-0000-0000AB020000}"/>
    <cellStyle name="Ezres 7" xfId="1831" xr:uid="{00000000-0005-0000-0000-0000AC020000}"/>
    <cellStyle name="Figyelmeztetés 2" xfId="242" xr:uid="{00000000-0005-0000-0000-0000AD020000}"/>
    <cellStyle name="Figyelmeztetés 3" xfId="456" xr:uid="{00000000-0005-0000-0000-0000AE020000}"/>
    <cellStyle name="Figyelmeztetés 4" xfId="2102" xr:uid="{00000000-0005-0000-0000-0000AF020000}"/>
    <cellStyle name="Finanční0" xfId="830" xr:uid="{00000000-0005-0000-0000-0000B0020000}"/>
    <cellStyle name="Finanční0 2" xfId="831" xr:uid="{00000000-0005-0000-0000-0000B1020000}"/>
    <cellStyle name="Gesperrt" xfId="832" xr:uid="{00000000-0005-0000-0000-0000B2020000}"/>
    <cellStyle name="Gesperrt 2" xfId="833" xr:uid="{00000000-0005-0000-0000-0000B3020000}"/>
    <cellStyle name="Good" xfId="89" xr:uid="{00000000-0005-0000-0000-0000B4020000}"/>
    <cellStyle name="Good 2" xfId="834" xr:uid="{00000000-0005-0000-0000-0000B5020000}"/>
    <cellStyle name="Good 2 2" xfId="2103" xr:uid="{00000000-0005-0000-0000-0000B6020000}"/>
    <cellStyle name="Good 3" xfId="835" xr:uid="{00000000-0005-0000-0000-0000B7020000}"/>
    <cellStyle name="Good 4" xfId="836" xr:uid="{00000000-0005-0000-0000-0000B8020000}"/>
    <cellStyle name="Good 5" xfId="864" xr:uid="{00000000-0005-0000-0000-0000B9020000}"/>
    <cellStyle name="Good 6" xfId="1857" xr:uid="{00000000-0005-0000-0000-0000BA020000}"/>
    <cellStyle name="Grey" xfId="19" xr:uid="{00000000-0005-0000-0000-0000BB020000}"/>
    <cellStyle name="Grey 2" xfId="244" xr:uid="{00000000-0005-0000-0000-0000BC020000}"/>
    <cellStyle name="Grey 3" xfId="245" xr:uid="{00000000-0005-0000-0000-0000BD020000}"/>
    <cellStyle name="Grey 4" xfId="243" xr:uid="{00000000-0005-0000-0000-0000BE020000}"/>
    <cellStyle name="Grey 4 2" xfId="837" xr:uid="{00000000-0005-0000-0000-0000BF020000}"/>
    <cellStyle name="Header" xfId="838" xr:uid="{00000000-0005-0000-0000-0000C0020000}"/>
    <cellStyle name="Header1" xfId="20" xr:uid="{00000000-0005-0000-0000-0000C1020000}"/>
    <cellStyle name="Header1 2" xfId="247" xr:uid="{00000000-0005-0000-0000-0000C2020000}"/>
    <cellStyle name="Header1 3" xfId="248" xr:uid="{00000000-0005-0000-0000-0000C3020000}"/>
    <cellStyle name="Header1 4" xfId="246" xr:uid="{00000000-0005-0000-0000-0000C4020000}"/>
    <cellStyle name="Header1 4 2" xfId="840" xr:uid="{00000000-0005-0000-0000-0000C5020000}"/>
    <cellStyle name="Header2" xfId="21" xr:uid="{00000000-0005-0000-0000-0000C6020000}"/>
    <cellStyle name="Header2 2" xfId="250" xr:uid="{00000000-0005-0000-0000-0000C7020000}"/>
    <cellStyle name="Header2 3" xfId="251" xr:uid="{00000000-0005-0000-0000-0000C8020000}"/>
    <cellStyle name="Header2 4" xfId="249" xr:uid="{00000000-0005-0000-0000-0000C9020000}"/>
    <cellStyle name="Header2 4 2" xfId="841" xr:uid="{00000000-0005-0000-0000-0000CA020000}"/>
    <cellStyle name="Heading 1" xfId="90" xr:uid="{00000000-0005-0000-0000-0000CB020000}"/>
    <cellStyle name="Heading 1 2" xfId="842" xr:uid="{00000000-0005-0000-0000-0000CC020000}"/>
    <cellStyle name="Heading 1 2 2" xfId="2104" xr:uid="{00000000-0005-0000-0000-0000CD020000}"/>
    <cellStyle name="Heading 1 3" xfId="1884" xr:uid="{00000000-0005-0000-0000-0000CE020000}"/>
    <cellStyle name="Heading 1 4" xfId="1860" xr:uid="{00000000-0005-0000-0000-0000CF020000}"/>
    <cellStyle name="Heading 2" xfId="91" xr:uid="{00000000-0005-0000-0000-0000D0020000}"/>
    <cellStyle name="Heading 2 2" xfId="843" xr:uid="{00000000-0005-0000-0000-0000D1020000}"/>
    <cellStyle name="Heading 2 2 2" xfId="2105" xr:uid="{00000000-0005-0000-0000-0000D2020000}"/>
    <cellStyle name="Heading 2 3" xfId="1885" xr:uid="{00000000-0005-0000-0000-0000D3020000}"/>
    <cellStyle name="Heading 2 4" xfId="1946" xr:uid="{00000000-0005-0000-0000-0000D4020000}"/>
    <cellStyle name="Heading 3" xfId="92" xr:uid="{00000000-0005-0000-0000-0000D5020000}"/>
    <cellStyle name="Heading 3 2" xfId="844" xr:uid="{00000000-0005-0000-0000-0000D6020000}"/>
    <cellStyle name="Heading 3 2 2" xfId="2106" xr:uid="{00000000-0005-0000-0000-0000D7020000}"/>
    <cellStyle name="Heading 3 3" xfId="1886" xr:uid="{00000000-0005-0000-0000-0000D8020000}"/>
    <cellStyle name="Heading 3 4" xfId="1899" xr:uid="{00000000-0005-0000-0000-0000D9020000}"/>
    <cellStyle name="Heading 4" xfId="93" xr:uid="{00000000-0005-0000-0000-0000DA020000}"/>
    <cellStyle name="Heading 4 2" xfId="845" xr:uid="{00000000-0005-0000-0000-0000DB020000}"/>
    <cellStyle name="Hiperhivatkozás" xfId="252" xr:uid="{00000000-0005-0000-0000-0000DC020000}"/>
    <cellStyle name="Hiperhivatkozás 2" xfId="253" xr:uid="{00000000-0005-0000-0000-0000DD020000}"/>
    <cellStyle name="Hiperhivatkozás 3" xfId="254" xr:uid="{00000000-0005-0000-0000-0000DE020000}"/>
    <cellStyle name="Hiperhivatkozás 4" xfId="847" xr:uid="{00000000-0005-0000-0000-0000DF020000}"/>
    <cellStyle name="Hivatkozott cella 2" xfId="255" xr:uid="{00000000-0005-0000-0000-0000E0020000}"/>
    <cellStyle name="Hivatkozott cella 3" xfId="443" xr:uid="{00000000-0005-0000-0000-0000E1020000}"/>
    <cellStyle name="Hivatkozott cella 4" xfId="2107" xr:uid="{00000000-0005-0000-0000-0000E2020000}"/>
    <cellStyle name="Hyperlink" xfId="22" xr:uid="{00000000-0005-0000-0000-0000E3020000}"/>
    <cellStyle name="Hyperlink 2" xfId="57" xr:uid="{00000000-0005-0000-0000-0000E4020000}"/>
    <cellStyle name="Hyperlink 3" xfId="256" xr:uid="{00000000-0005-0000-0000-0000E5020000}"/>
    <cellStyle name="Input" xfId="94" xr:uid="{00000000-0005-0000-0000-0000E6020000}"/>
    <cellStyle name="Input [yellow]" xfId="23" xr:uid="{00000000-0005-0000-0000-0000E7020000}"/>
    <cellStyle name="Input [yellow] 2" xfId="258" xr:uid="{00000000-0005-0000-0000-0000E8020000}"/>
    <cellStyle name="Input [yellow] 3" xfId="259" xr:uid="{00000000-0005-0000-0000-0000E9020000}"/>
    <cellStyle name="Input [yellow] 4" xfId="257" xr:uid="{00000000-0005-0000-0000-0000EA020000}"/>
    <cellStyle name="Input [yellow] 4 2" xfId="848" xr:uid="{00000000-0005-0000-0000-0000EB020000}"/>
    <cellStyle name="Input 10" xfId="1348" xr:uid="{00000000-0005-0000-0000-0000EC020000}"/>
    <cellStyle name="Input 11" xfId="1349" xr:uid="{00000000-0005-0000-0000-0000ED020000}"/>
    <cellStyle name="Input 12" xfId="1887" xr:uid="{00000000-0005-0000-0000-0000EE020000}"/>
    <cellStyle name="Input 13" xfId="1900" xr:uid="{00000000-0005-0000-0000-0000EF020000}"/>
    <cellStyle name="Input 14" xfId="1868" xr:uid="{00000000-0005-0000-0000-0000F0020000}"/>
    <cellStyle name="Input 15" xfId="1930" xr:uid="{00000000-0005-0000-0000-0000F1020000}"/>
    <cellStyle name="Input 16" xfId="1908" xr:uid="{00000000-0005-0000-0000-0000F2020000}"/>
    <cellStyle name="Input 17" xfId="1911" xr:uid="{00000000-0005-0000-0000-0000F3020000}"/>
    <cellStyle name="Input 18" xfId="1936" xr:uid="{00000000-0005-0000-0000-0000F4020000}"/>
    <cellStyle name="Input 19" xfId="1866" xr:uid="{00000000-0005-0000-0000-0000F5020000}"/>
    <cellStyle name="Input 2" xfId="1350" xr:uid="{00000000-0005-0000-0000-0000F6020000}"/>
    <cellStyle name="Input 2 2" xfId="2108" xr:uid="{00000000-0005-0000-0000-0000F7020000}"/>
    <cellStyle name="Input 20" xfId="1883" xr:uid="{00000000-0005-0000-0000-0000F8020000}"/>
    <cellStyle name="Input 21" xfId="1941" xr:uid="{00000000-0005-0000-0000-0000F9020000}"/>
    <cellStyle name="Input 3" xfId="1351" xr:uid="{00000000-0005-0000-0000-0000FA020000}"/>
    <cellStyle name="Input 3 2" xfId="2109" xr:uid="{00000000-0005-0000-0000-0000FB020000}"/>
    <cellStyle name="Input 4" xfId="1352" xr:uid="{00000000-0005-0000-0000-0000FC020000}"/>
    <cellStyle name="Input 4 2" xfId="2110" xr:uid="{00000000-0005-0000-0000-0000FD020000}"/>
    <cellStyle name="Input 5" xfId="1353" xr:uid="{00000000-0005-0000-0000-0000FE020000}"/>
    <cellStyle name="Input 6" xfId="1354" xr:uid="{00000000-0005-0000-0000-0000FF020000}"/>
    <cellStyle name="Input 7" xfId="1355" xr:uid="{00000000-0005-0000-0000-000000030000}"/>
    <cellStyle name="Input 8" xfId="1356" xr:uid="{00000000-0005-0000-0000-000001030000}"/>
    <cellStyle name="Input 9" xfId="1357" xr:uid="{00000000-0005-0000-0000-000002030000}"/>
    <cellStyle name="Jegyzet 12" xfId="2111" xr:uid="{00000000-0005-0000-0000-000003030000}"/>
    <cellStyle name="Jegyzet 12 2" xfId="2112" xr:uid="{00000000-0005-0000-0000-000004030000}"/>
    <cellStyle name="Jegyzet 12 2 2" xfId="2113" xr:uid="{00000000-0005-0000-0000-000005030000}"/>
    <cellStyle name="Jegyzet 12 2 2 2" xfId="2214" xr:uid="{00000000-0005-0000-0000-000006030000}"/>
    <cellStyle name="Jegyzet 12 2 3" xfId="2213" xr:uid="{00000000-0005-0000-0000-000007030000}"/>
    <cellStyle name="Jegyzet 12 3" xfId="2114" xr:uid="{00000000-0005-0000-0000-000008030000}"/>
    <cellStyle name="Jegyzet 12 3 2" xfId="2215" xr:uid="{00000000-0005-0000-0000-000009030000}"/>
    <cellStyle name="Jegyzet 12 4" xfId="2212" xr:uid="{00000000-0005-0000-0000-00000A030000}"/>
    <cellStyle name="Jegyzet 2" xfId="260" xr:uid="{00000000-0005-0000-0000-00000B030000}"/>
    <cellStyle name="Jegyzet 3" xfId="445" xr:uid="{00000000-0005-0000-0000-00000C030000}"/>
    <cellStyle name="Jegyzet 3 2" xfId="849" xr:uid="{00000000-0005-0000-0000-00000D030000}"/>
    <cellStyle name="Jegyzet 4" xfId="2115" xr:uid="{00000000-0005-0000-0000-00000E030000}"/>
    <cellStyle name="Jelölőszín (1) 2" xfId="261" xr:uid="{00000000-0005-0000-0000-00000F030000}"/>
    <cellStyle name="Jelölőszín (1) 3" xfId="428" xr:uid="{00000000-0005-0000-0000-000010030000}"/>
    <cellStyle name="Jelölőszín (1) 3 2" xfId="851" xr:uid="{00000000-0005-0000-0000-000011030000}"/>
    <cellStyle name="Jelölőszín (1) 4" xfId="852" xr:uid="{00000000-0005-0000-0000-000012030000}"/>
    <cellStyle name="Jelölőszín (1) 4 2" xfId="2116" xr:uid="{00000000-0005-0000-0000-000013030000}"/>
    <cellStyle name="Jelölőszín (2) 2" xfId="262" xr:uid="{00000000-0005-0000-0000-000014030000}"/>
    <cellStyle name="Jelölőszín (2) 3" xfId="429" xr:uid="{00000000-0005-0000-0000-000015030000}"/>
    <cellStyle name="Jelölőszín (2) 3 2" xfId="854" xr:uid="{00000000-0005-0000-0000-000016030000}"/>
    <cellStyle name="Jelölőszín (2) 4" xfId="2117" xr:uid="{00000000-0005-0000-0000-000017030000}"/>
    <cellStyle name="Jelölőszín (3) 2" xfId="263" xr:uid="{00000000-0005-0000-0000-000018030000}"/>
    <cellStyle name="Jelölőszín (3) 3" xfId="430" xr:uid="{00000000-0005-0000-0000-000019030000}"/>
    <cellStyle name="Jelölőszín (3) 3 2" xfId="857" xr:uid="{00000000-0005-0000-0000-00001A030000}"/>
    <cellStyle name="Jelölőszín (3) 4" xfId="2118" xr:uid="{00000000-0005-0000-0000-00001B030000}"/>
    <cellStyle name="Jelölőszín (4) 2" xfId="264" xr:uid="{00000000-0005-0000-0000-00001C030000}"/>
    <cellStyle name="Jelölőszín (4) 3" xfId="431" xr:uid="{00000000-0005-0000-0000-00001D030000}"/>
    <cellStyle name="Jelölőszín (4) 3 2" xfId="859" xr:uid="{00000000-0005-0000-0000-00001E030000}"/>
    <cellStyle name="Jelölőszín (4) 4" xfId="2119" xr:uid="{00000000-0005-0000-0000-00001F030000}"/>
    <cellStyle name="Jelölőszín (5) 2" xfId="265" xr:uid="{00000000-0005-0000-0000-000020030000}"/>
    <cellStyle name="Jelölőszín (5) 3" xfId="432" xr:uid="{00000000-0005-0000-0000-000021030000}"/>
    <cellStyle name="Jelölőszín (5) 3 2" xfId="861" xr:uid="{00000000-0005-0000-0000-000022030000}"/>
    <cellStyle name="Jelölőszín (5) 4" xfId="2120" xr:uid="{00000000-0005-0000-0000-000023030000}"/>
    <cellStyle name="Jelölőszín (6) 2" xfId="266" xr:uid="{00000000-0005-0000-0000-000024030000}"/>
    <cellStyle name="Jelölőszín (6) 3" xfId="433" xr:uid="{00000000-0005-0000-0000-000025030000}"/>
    <cellStyle name="Jelölőszín (6) 3 2" xfId="863" xr:uid="{00000000-0005-0000-0000-000026030000}"/>
    <cellStyle name="Jelölőszín (6) 4" xfId="2121" xr:uid="{00000000-0005-0000-0000-000027030000}"/>
    <cellStyle name="Jó 2" xfId="267" xr:uid="{00000000-0005-0000-0000-000028030000}"/>
    <cellStyle name="Jó 2 2" xfId="2122" xr:uid="{00000000-0005-0000-0000-000029030000}"/>
    <cellStyle name="Jó 3" xfId="437" xr:uid="{00000000-0005-0000-0000-00002A030000}"/>
    <cellStyle name="Jó 3 2" xfId="865" xr:uid="{00000000-0005-0000-0000-00002B030000}"/>
    <cellStyle name="Jó 4" xfId="2123" xr:uid="{00000000-0005-0000-0000-00002C030000}"/>
    <cellStyle name="Kimenet 2" xfId="268" xr:uid="{00000000-0005-0000-0000-00002D030000}"/>
    <cellStyle name="Kimenet 3" xfId="446" xr:uid="{00000000-0005-0000-0000-00002E030000}"/>
    <cellStyle name="Kimenet 3 2" xfId="866" xr:uid="{00000000-0005-0000-0000-00002F030000}"/>
    <cellStyle name="Kimenet 4" xfId="2124" xr:uid="{00000000-0005-0000-0000-000030030000}"/>
    <cellStyle name="Komma [0]_OFFICE_" xfId="867" xr:uid="{00000000-0005-0000-0000-000031030000}"/>
    <cellStyle name="Komma_OFFICE_" xfId="868" xr:uid="{00000000-0005-0000-0000-000032030000}"/>
    <cellStyle name="Link Currency (0)" xfId="24" xr:uid="{00000000-0005-0000-0000-000033030000}"/>
    <cellStyle name="Link Currency (0) 2" xfId="270" xr:uid="{00000000-0005-0000-0000-000034030000}"/>
    <cellStyle name="Link Currency (0) 3" xfId="271" xr:uid="{00000000-0005-0000-0000-000035030000}"/>
    <cellStyle name="Link Currency (0) 4" xfId="269" xr:uid="{00000000-0005-0000-0000-000036030000}"/>
    <cellStyle name="Link Currency (0) 4 2" xfId="869" xr:uid="{00000000-0005-0000-0000-000037030000}"/>
    <cellStyle name="Link Currency (0) 5" xfId="870" xr:uid="{00000000-0005-0000-0000-000038030000}"/>
    <cellStyle name="Link Currency (2)" xfId="25" xr:uid="{00000000-0005-0000-0000-000039030000}"/>
    <cellStyle name="Link Currency (2) 2" xfId="273" xr:uid="{00000000-0005-0000-0000-00003A030000}"/>
    <cellStyle name="Link Currency (2) 3" xfId="274" xr:uid="{00000000-0005-0000-0000-00003B030000}"/>
    <cellStyle name="Link Currency (2) 4" xfId="272" xr:uid="{00000000-0005-0000-0000-00003C030000}"/>
    <cellStyle name="Link Currency (2) 4 2" xfId="871" xr:uid="{00000000-0005-0000-0000-00003D030000}"/>
    <cellStyle name="Link Currency (2) 5" xfId="872" xr:uid="{00000000-0005-0000-0000-00003E030000}"/>
    <cellStyle name="Link Units (0)" xfId="26" xr:uid="{00000000-0005-0000-0000-00003F030000}"/>
    <cellStyle name="Link Units (0) 2" xfId="276" xr:uid="{00000000-0005-0000-0000-000040030000}"/>
    <cellStyle name="Link Units (0) 3" xfId="277" xr:uid="{00000000-0005-0000-0000-000041030000}"/>
    <cellStyle name="Link Units (0) 4" xfId="275" xr:uid="{00000000-0005-0000-0000-000042030000}"/>
    <cellStyle name="Link Units (0) 4 2" xfId="873" xr:uid="{00000000-0005-0000-0000-000043030000}"/>
    <cellStyle name="Link Units (0) 5" xfId="874" xr:uid="{00000000-0005-0000-0000-000044030000}"/>
    <cellStyle name="Link Units (1)" xfId="27" xr:uid="{00000000-0005-0000-0000-000045030000}"/>
    <cellStyle name="Link Units (1) 2" xfId="279" xr:uid="{00000000-0005-0000-0000-000046030000}"/>
    <cellStyle name="Link Units (1) 3" xfId="280" xr:uid="{00000000-0005-0000-0000-000047030000}"/>
    <cellStyle name="Link Units (1) 4" xfId="278" xr:uid="{00000000-0005-0000-0000-000048030000}"/>
    <cellStyle name="Link Units (1) 4 2" xfId="876" xr:uid="{00000000-0005-0000-0000-000049030000}"/>
    <cellStyle name="Link Units (1) 5" xfId="877" xr:uid="{00000000-0005-0000-0000-00004A030000}"/>
    <cellStyle name="Link Units (2)" xfId="28" xr:uid="{00000000-0005-0000-0000-00004B030000}"/>
    <cellStyle name="Link Units (2) 2" xfId="282" xr:uid="{00000000-0005-0000-0000-00004C030000}"/>
    <cellStyle name="Link Units (2) 3" xfId="283" xr:uid="{00000000-0005-0000-0000-00004D030000}"/>
    <cellStyle name="Link Units (2) 4" xfId="281" xr:uid="{00000000-0005-0000-0000-00004E030000}"/>
    <cellStyle name="Link Units (2) 4 2" xfId="878" xr:uid="{00000000-0005-0000-0000-00004F030000}"/>
    <cellStyle name="Link Units (2) 5" xfId="879" xr:uid="{00000000-0005-0000-0000-000050030000}"/>
    <cellStyle name="Linked Cell" xfId="95" xr:uid="{00000000-0005-0000-0000-000051030000}"/>
    <cellStyle name="Linked Cell 2" xfId="880" xr:uid="{00000000-0005-0000-0000-000052030000}"/>
    <cellStyle name="Linked Cell 2 2" xfId="2125" xr:uid="{00000000-0005-0000-0000-000053030000}"/>
    <cellStyle name="Linked Cell 3" xfId="1892" xr:uid="{00000000-0005-0000-0000-000054030000}"/>
    <cellStyle name="Linked Cell 4" xfId="1849" xr:uid="{00000000-0005-0000-0000-000055030000}"/>
    <cellStyle name="Magyarázó szöveg 2" xfId="284" xr:uid="{00000000-0005-0000-0000-000056030000}"/>
    <cellStyle name="MAND_x000d_CHECK.COMMAND_x000e_RENAME.COMMAND_x0008_SHOW.BAR_x000b_DELETE.MENU_x000e_DELETE.COMMAND_x000e_GET.CHA" xfId="883" xr:uid="{00000000-0005-0000-0000-000057030000}"/>
    <cellStyle name="MAND_x000d_CHECK.COMMAND_x000e_RENAME.COMMAND_x0008_SHOW.BAR_x000b_DELETE.MENU_x000e_DELETE.COMMAND_x000e_GET.CHA 2" xfId="884" xr:uid="{00000000-0005-0000-0000-000058030000}"/>
    <cellStyle name="Margins" xfId="885" xr:uid="{00000000-0005-0000-0000-000059030000}"/>
    <cellStyle name="Margins 2" xfId="886" xr:uid="{00000000-0005-0000-0000-00005A030000}"/>
    <cellStyle name="Neutral" xfId="96" xr:uid="{00000000-0005-0000-0000-00005B030000}"/>
    <cellStyle name="Neutral 2" xfId="887" xr:uid="{00000000-0005-0000-0000-00005C030000}"/>
    <cellStyle name="Neutral 2 2" xfId="2126" xr:uid="{00000000-0005-0000-0000-00005D030000}"/>
    <cellStyle name="Neutral 3" xfId="888" xr:uid="{00000000-0005-0000-0000-00005E030000}"/>
    <cellStyle name="Neutral 4" xfId="889" xr:uid="{00000000-0005-0000-0000-00005F030000}"/>
    <cellStyle name="Neutral 5" xfId="1151" xr:uid="{00000000-0005-0000-0000-000060030000}"/>
    <cellStyle name="Neutral 6" xfId="1858" xr:uid="{00000000-0005-0000-0000-000061030000}"/>
    <cellStyle name="no dec" xfId="890" xr:uid="{00000000-0005-0000-0000-000062030000}"/>
    <cellStyle name="Norm?l_Telekom-GUV" xfId="1359" xr:uid="{00000000-0005-0000-0000-000063030000}"/>
    <cellStyle name="Normál" xfId="0" builtinId="0"/>
    <cellStyle name="Normal - Style1" xfId="29" xr:uid="{00000000-0005-0000-0000-000065030000}"/>
    <cellStyle name="Normal - Style1 2" xfId="286" xr:uid="{00000000-0005-0000-0000-000066030000}"/>
    <cellStyle name="Normal - Style1 3" xfId="287" xr:uid="{00000000-0005-0000-0000-000067030000}"/>
    <cellStyle name="Normal - Style1 4" xfId="285" xr:uid="{00000000-0005-0000-0000-000068030000}"/>
    <cellStyle name="Normal - Style1 4 2" xfId="891" xr:uid="{00000000-0005-0000-0000-000069030000}"/>
    <cellStyle name="Normal - Style1 5" xfId="892" xr:uid="{00000000-0005-0000-0000-00006A030000}"/>
    <cellStyle name="Normal - Style1 6" xfId="893" xr:uid="{00000000-0005-0000-0000-00006B030000}"/>
    <cellStyle name="Normal 10" xfId="1360" xr:uid="{00000000-0005-0000-0000-00006C030000}"/>
    <cellStyle name="Normál 10" xfId="54" xr:uid="{00000000-0005-0000-0000-00006D030000}"/>
    <cellStyle name="Normal 10 2" xfId="1361" xr:uid="{00000000-0005-0000-0000-00006E030000}"/>
    <cellStyle name="Normál 10 2" xfId="894" xr:uid="{00000000-0005-0000-0000-00006F030000}"/>
    <cellStyle name="Normál 10 2 10" xfId="2051" xr:uid="{00000000-0005-0000-0000-000070030000}"/>
    <cellStyle name="Normal 10 2 2" xfId="1362" xr:uid="{00000000-0005-0000-0000-000071030000}"/>
    <cellStyle name="Normál 10 2 2" xfId="1965" xr:uid="{00000000-0005-0000-0000-000072030000}"/>
    <cellStyle name="Normál 10 2 3" xfId="2127" xr:uid="{00000000-0005-0000-0000-000073030000}"/>
    <cellStyle name="Normál 10 2 4" xfId="2234" xr:uid="{00000000-0005-0000-0000-000074030000}"/>
    <cellStyle name="Normál 10 2 5" xfId="2256" xr:uid="{00000000-0005-0000-0000-000075030000}"/>
    <cellStyle name="Normál 10 2 6" xfId="2058" xr:uid="{00000000-0005-0000-0000-000076030000}"/>
    <cellStyle name="Normál 10 2 7" xfId="2006" xr:uid="{00000000-0005-0000-0000-000077030000}"/>
    <cellStyle name="Normál 10 2 8" xfId="2045" xr:uid="{00000000-0005-0000-0000-000078030000}"/>
    <cellStyle name="Normál 10 2 9" xfId="2250" xr:uid="{00000000-0005-0000-0000-000079030000}"/>
    <cellStyle name="Normal 10 3" xfId="1363" xr:uid="{00000000-0005-0000-0000-00007A030000}"/>
    <cellStyle name="Normál 100" xfId="1736" xr:uid="{00000000-0005-0000-0000-00007B030000}"/>
    <cellStyle name="Normál 101" xfId="1745" xr:uid="{00000000-0005-0000-0000-00007C030000}"/>
    <cellStyle name="Normál 102" xfId="1758" xr:uid="{00000000-0005-0000-0000-00007D030000}"/>
    <cellStyle name="Normál 103" xfId="1738" xr:uid="{00000000-0005-0000-0000-00007E030000}"/>
    <cellStyle name="Normál 104" xfId="1760" xr:uid="{00000000-0005-0000-0000-00007F030000}"/>
    <cellStyle name="Normál 105" xfId="1746" xr:uid="{00000000-0005-0000-0000-000080030000}"/>
    <cellStyle name="Normál 106" xfId="1747" xr:uid="{00000000-0005-0000-0000-000081030000}"/>
    <cellStyle name="Normál 107" xfId="1753" xr:uid="{00000000-0005-0000-0000-000082030000}"/>
    <cellStyle name="Normál 108" xfId="1748" xr:uid="{00000000-0005-0000-0000-000083030000}"/>
    <cellStyle name="Normál 109" xfId="1737" xr:uid="{00000000-0005-0000-0000-000084030000}"/>
    <cellStyle name="Normal 11" xfId="1364" xr:uid="{00000000-0005-0000-0000-000085030000}"/>
    <cellStyle name="Normál 11" xfId="288" xr:uid="{00000000-0005-0000-0000-000086030000}"/>
    <cellStyle name="Normal 11 2" xfId="1365" xr:uid="{00000000-0005-0000-0000-000087030000}"/>
    <cellStyle name="Normál 11 2" xfId="895" xr:uid="{00000000-0005-0000-0000-000088030000}"/>
    <cellStyle name="Normal 11 2 2" xfId="1366" xr:uid="{00000000-0005-0000-0000-000089030000}"/>
    <cellStyle name="Normál 11 2 2" xfId="1966" xr:uid="{00000000-0005-0000-0000-00008A030000}"/>
    <cellStyle name="Normal 11 3" xfId="1367" xr:uid="{00000000-0005-0000-0000-00008B030000}"/>
    <cellStyle name="Normál 110" xfId="1759" xr:uid="{00000000-0005-0000-0000-00008C030000}"/>
    <cellStyle name="Normál 111" xfId="1762" xr:uid="{00000000-0005-0000-0000-00008D030000}"/>
    <cellStyle name="Normál 112" xfId="1749" xr:uid="{00000000-0005-0000-0000-00008E030000}"/>
    <cellStyle name="Normál 113" xfId="1750" xr:uid="{00000000-0005-0000-0000-00008F030000}"/>
    <cellStyle name="Normál 114" xfId="1763" xr:uid="{00000000-0005-0000-0000-000090030000}"/>
    <cellStyle name="Normál 115" xfId="1752" xr:uid="{00000000-0005-0000-0000-000091030000}"/>
    <cellStyle name="Normál 116" xfId="1764" xr:uid="{00000000-0005-0000-0000-000092030000}"/>
    <cellStyle name="Normál 117" xfId="1755" xr:uid="{00000000-0005-0000-0000-000093030000}"/>
    <cellStyle name="Normál 118" xfId="1765" xr:uid="{00000000-0005-0000-0000-000094030000}"/>
    <cellStyle name="Normál 119" xfId="1766" xr:uid="{00000000-0005-0000-0000-000095030000}"/>
    <cellStyle name="Normal 12" xfId="1368" xr:uid="{00000000-0005-0000-0000-000096030000}"/>
    <cellStyle name="Normál 12" xfId="289" xr:uid="{00000000-0005-0000-0000-000097030000}"/>
    <cellStyle name="Normál 12 2" xfId="896" xr:uid="{00000000-0005-0000-0000-000098030000}"/>
    <cellStyle name="Normál 120" xfId="1754" xr:uid="{00000000-0005-0000-0000-000099030000}"/>
    <cellStyle name="Normál 121" xfId="1767" xr:uid="{00000000-0005-0000-0000-00009A030000}"/>
    <cellStyle name="Normál 122" xfId="1776" xr:uid="{00000000-0005-0000-0000-00009B030000}"/>
    <cellStyle name="Normál 123" xfId="1771" xr:uid="{00000000-0005-0000-0000-00009C030000}"/>
    <cellStyle name="Normál 124" xfId="1774" xr:uid="{00000000-0005-0000-0000-00009D030000}"/>
    <cellStyle name="Normál 125" xfId="1769" xr:uid="{00000000-0005-0000-0000-00009E030000}"/>
    <cellStyle name="Normál 126" xfId="1768" xr:uid="{00000000-0005-0000-0000-00009F030000}"/>
    <cellStyle name="Normál 127" xfId="1772" xr:uid="{00000000-0005-0000-0000-0000A0030000}"/>
    <cellStyle name="Normál 128" xfId="1773" xr:uid="{00000000-0005-0000-0000-0000A1030000}"/>
    <cellStyle name="Normál 129" xfId="1770" xr:uid="{00000000-0005-0000-0000-0000A2030000}"/>
    <cellStyle name="Normal 13" xfId="1369" xr:uid="{00000000-0005-0000-0000-0000A3030000}"/>
    <cellStyle name="Normál 13" xfId="290" xr:uid="{00000000-0005-0000-0000-0000A4030000}"/>
    <cellStyle name="Normál 130" xfId="1775" xr:uid="{00000000-0005-0000-0000-0000A5030000}"/>
    <cellStyle name="Normál 131" xfId="1777" xr:uid="{00000000-0005-0000-0000-0000A6030000}"/>
    <cellStyle name="Normál 132" xfId="1824" xr:uid="{00000000-0005-0000-0000-0000A7030000}"/>
    <cellStyle name="Normál 133" xfId="1787" xr:uid="{00000000-0005-0000-0000-0000A8030000}"/>
    <cellStyle name="Normál 134" xfId="1815" xr:uid="{00000000-0005-0000-0000-0000A9030000}"/>
    <cellStyle name="Normál 135" xfId="1821" xr:uid="{00000000-0005-0000-0000-0000AA030000}"/>
    <cellStyle name="Normál 136" xfId="1783" xr:uid="{00000000-0005-0000-0000-0000AB030000}"/>
    <cellStyle name="Normál 137" xfId="1795" xr:uid="{00000000-0005-0000-0000-0000AC030000}"/>
    <cellStyle name="Normál 138" xfId="1793" xr:uid="{00000000-0005-0000-0000-0000AD030000}"/>
    <cellStyle name="Normál 139" xfId="1818" xr:uid="{00000000-0005-0000-0000-0000AE030000}"/>
    <cellStyle name="Normal 14" xfId="1370" xr:uid="{00000000-0005-0000-0000-0000AF030000}"/>
    <cellStyle name="Normál 14" xfId="291" xr:uid="{00000000-0005-0000-0000-0000B0030000}"/>
    <cellStyle name="Normál 140" xfId="1786" xr:uid="{00000000-0005-0000-0000-0000B1030000}"/>
    <cellStyle name="Normál 141" xfId="1811" xr:uid="{00000000-0005-0000-0000-0000B2030000}"/>
    <cellStyle name="Normál 142" xfId="1779" xr:uid="{00000000-0005-0000-0000-0000B3030000}"/>
    <cellStyle name="Normál 143" xfId="1781" xr:uid="{00000000-0005-0000-0000-0000B4030000}"/>
    <cellStyle name="Normál 144" xfId="1835" xr:uid="{00000000-0005-0000-0000-0000B5030000}"/>
    <cellStyle name="Normál 145" xfId="1785" xr:uid="{00000000-0005-0000-0000-0000B6030000}"/>
    <cellStyle name="Normál 146" xfId="1817" xr:uid="{00000000-0005-0000-0000-0000B7030000}"/>
    <cellStyle name="Normál 147" xfId="1836" xr:uid="{00000000-0005-0000-0000-0000B8030000}"/>
    <cellStyle name="Normál 148" xfId="1800" xr:uid="{00000000-0005-0000-0000-0000B9030000}"/>
    <cellStyle name="Normál 149" xfId="1812" xr:uid="{00000000-0005-0000-0000-0000BA030000}"/>
    <cellStyle name="Normal 15" xfId="1371" xr:uid="{00000000-0005-0000-0000-0000BB030000}"/>
    <cellStyle name="Normál 15" xfId="292" xr:uid="{00000000-0005-0000-0000-0000BC030000}"/>
    <cellStyle name="Normal 15 2" xfId="1372" xr:uid="{00000000-0005-0000-0000-0000BD030000}"/>
    <cellStyle name="Normál 150" xfId="1804" xr:uid="{00000000-0005-0000-0000-0000BE030000}"/>
    <cellStyle name="Normál 151" xfId="1838" xr:uid="{00000000-0005-0000-0000-0000BF030000}"/>
    <cellStyle name="Normál 152" xfId="1796" xr:uid="{00000000-0005-0000-0000-0000C0030000}"/>
    <cellStyle name="Normál 153" xfId="1839" xr:uid="{00000000-0005-0000-0000-0000C1030000}"/>
    <cellStyle name="Normál 154" xfId="1816" xr:uid="{00000000-0005-0000-0000-0000C2030000}"/>
    <cellStyle name="Normál 155" xfId="1799" xr:uid="{00000000-0005-0000-0000-0000C3030000}"/>
    <cellStyle name="Normál 156" xfId="1841" xr:uid="{00000000-0005-0000-0000-0000C4030000}"/>
    <cellStyle name="Normál 157" xfId="1809" xr:uid="{00000000-0005-0000-0000-0000C5030000}"/>
    <cellStyle name="Normál 158" xfId="1843" xr:uid="{00000000-0005-0000-0000-0000C6030000}"/>
    <cellStyle name="Normál 159" xfId="1803" xr:uid="{00000000-0005-0000-0000-0000C7030000}"/>
    <cellStyle name="Normal 16" xfId="1373" xr:uid="{00000000-0005-0000-0000-0000C8030000}"/>
    <cellStyle name="Normál 16" xfId="293" xr:uid="{00000000-0005-0000-0000-0000C9030000}"/>
    <cellStyle name="Normal 16 2" xfId="1374" xr:uid="{00000000-0005-0000-0000-0000CA030000}"/>
    <cellStyle name="Normál 160" xfId="1791" xr:uid="{00000000-0005-0000-0000-0000CB030000}"/>
    <cellStyle name="Normál 161" xfId="1802" xr:uid="{00000000-0005-0000-0000-0000CC030000}"/>
    <cellStyle name="Normál 162" xfId="1784" xr:uid="{00000000-0005-0000-0000-0000CD030000}"/>
    <cellStyle name="Normál 163" xfId="1842" xr:uid="{00000000-0005-0000-0000-0000CE030000}"/>
    <cellStyle name="Normál 164" xfId="1837" xr:uid="{00000000-0005-0000-0000-0000CF030000}"/>
    <cellStyle name="Normál 165" xfId="1780" xr:uid="{00000000-0005-0000-0000-0000D0030000}"/>
    <cellStyle name="Normál 166" xfId="1806" xr:uid="{00000000-0005-0000-0000-0000D1030000}"/>
    <cellStyle name="Normál 167" xfId="1993" xr:uid="{00000000-0005-0000-0000-0000D2030000}"/>
    <cellStyle name="Normál 168" xfId="2060" xr:uid="{00000000-0005-0000-0000-0000D3030000}"/>
    <cellStyle name="Normál 169" xfId="2003" xr:uid="{00000000-0005-0000-0000-0000D4030000}"/>
    <cellStyle name="Normal 17" xfId="1375" xr:uid="{00000000-0005-0000-0000-0000D5030000}"/>
    <cellStyle name="Normál 17" xfId="294" xr:uid="{00000000-0005-0000-0000-0000D6030000}"/>
    <cellStyle name="Normál 170" xfId="2269" xr:uid="{00000000-0005-0000-0000-0000D7030000}"/>
    <cellStyle name="Normál 171" xfId="2010" xr:uid="{00000000-0005-0000-0000-0000D8030000}"/>
    <cellStyle name="Normál 172" xfId="2057" xr:uid="{00000000-0005-0000-0000-0000D9030000}"/>
    <cellStyle name="Normál 173" xfId="2021" xr:uid="{00000000-0005-0000-0000-0000DA030000}"/>
    <cellStyle name="Normál 174" xfId="2034" xr:uid="{00000000-0005-0000-0000-0000DB030000}"/>
    <cellStyle name="Normál 175" xfId="2247" xr:uid="{00000000-0005-0000-0000-0000DC030000}"/>
    <cellStyle name="Normál 176" xfId="2002" xr:uid="{00000000-0005-0000-0000-0000DD030000}"/>
    <cellStyle name="Normál 177" xfId="2231" xr:uid="{00000000-0005-0000-0000-0000DE030000}"/>
    <cellStyle name="Normál 178" xfId="2039" xr:uid="{00000000-0005-0000-0000-0000DF030000}"/>
    <cellStyle name="Normál 179" xfId="2280" xr:uid="{00000000-0005-0000-0000-0000E0030000}"/>
    <cellStyle name="Normal 18" xfId="1376" xr:uid="{00000000-0005-0000-0000-0000E1030000}"/>
    <cellStyle name="Normál 18" xfId="295" xr:uid="{00000000-0005-0000-0000-0000E2030000}"/>
    <cellStyle name="Normál 180" xfId="2276" xr:uid="{00000000-0005-0000-0000-0000E3030000}"/>
    <cellStyle name="Normál 181" xfId="2046" xr:uid="{00000000-0005-0000-0000-0000E4030000}"/>
    <cellStyle name="Normál 182" xfId="2007" xr:uid="{00000000-0005-0000-0000-0000E5030000}"/>
    <cellStyle name="Normal 19" xfId="1377" xr:uid="{00000000-0005-0000-0000-0000E6030000}"/>
    <cellStyle name="Normál 19" xfId="296" xr:uid="{00000000-0005-0000-0000-0000E7030000}"/>
    <cellStyle name="Normal 2" xfId="58" xr:uid="{00000000-0005-0000-0000-0000E8030000}"/>
    <cellStyle name="Normál 2" xfId="53" xr:uid="{00000000-0005-0000-0000-0000E9030000}"/>
    <cellStyle name="Normal 2 10" xfId="900" xr:uid="{00000000-0005-0000-0000-0000EA030000}"/>
    <cellStyle name="Normál 2 10" xfId="901" xr:uid="{00000000-0005-0000-0000-0000EB030000}"/>
    <cellStyle name="Normal 2 11" xfId="902" xr:uid="{00000000-0005-0000-0000-0000EC030000}"/>
    <cellStyle name="Normál 2 11" xfId="903" xr:uid="{00000000-0005-0000-0000-0000ED030000}"/>
    <cellStyle name="Normal 2 12" xfId="904" xr:uid="{00000000-0005-0000-0000-0000EE030000}"/>
    <cellStyle name="Normál 2 12" xfId="905" xr:uid="{00000000-0005-0000-0000-0000EF030000}"/>
    <cellStyle name="Normal 2 13" xfId="906" xr:uid="{00000000-0005-0000-0000-0000F0030000}"/>
    <cellStyle name="Normál 2 13" xfId="907" xr:uid="{00000000-0005-0000-0000-0000F1030000}"/>
    <cellStyle name="Normál 2 13 2" xfId="2129" xr:uid="{00000000-0005-0000-0000-0000F2030000}"/>
    <cellStyle name="Normal 2 14" xfId="908" xr:uid="{00000000-0005-0000-0000-0000F3030000}"/>
    <cellStyle name="Normál 2 14" xfId="909" xr:uid="{00000000-0005-0000-0000-0000F4030000}"/>
    <cellStyle name="Normal 2 15" xfId="910" xr:uid="{00000000-0005-0000-0000-0000F5030000}"/>
    <cellStyle name="Normál 2 15" xfId="911" xr:uid="{00000000-0005-0000-0000-0000F6030000}"/>
    <cellStyle name="Normal 2 16" xfId="912" xr:uid="{00000000-0005-0000-0000-0000F7030000}"/>
    <cellStyle name="Normál 2 16" xfId="899" xr:uid="{00000000-0005-0000-0000-0000F8030000}"/>
    <cellStyle name="Normal 2 16 2" xfId="1969" xr:uid="{00000000-0005-0000-0000-0000F9030000}"/>
    <cellStyle name="Normal 2 17" xfId="913" xr:uid="{00000000-0005-0000-0000-0000FA030000}"/>
    <cellStyle name="Normál 2 17" xfId="1668" xr:uid="{00000000-0005-0000-0000-0000FB030000}"/>
    <cellStyle name="Normal 2 18" xfId="1378" xr:uid="{00000000-0005-0000-0000-0000FC030000}"/>
    <cellStyle name="Normál 2 18" xfId="1723" xr:uid="{00000000-0005-0000-0000-0000FD030000}"/>
    <cellStyle name="Normal 2 19" xfId="1379" xr:uid="{00000000-0005-0000-0000-0000FE030000}"/>
    <cellStyle name="Normál 2 19" xfId="1651" xr:uid="{00000000-0005-0000-0000-0000FF030000}"/>
    <cellStyle name="Normal 2 2" xfId="914" xr:uid="{00000000-0005-0000-0000-000000040000}"/>
    <cellStyle name="Normál 2 2" xfId="297" xr:uid="{00000000-0005-0000-0000-000001040000}"/>
    <cellStyle name="Normal 2 2 10" xfId="916" xr:uid="{00000000-0005-0000-0000-000002040000}"/>
    <cellStyle name="Normál 2 2 10" xfId="1970" xr:uid="{00000000-0005-0000-0000-000003040000}"/>
    <cellStyle name="Normal 2 2 11" xfId="917" xr:uid="{00000000-0005-0000-0000-000004040000}"/>
    <cellStyle name="Normal 2 2 12" xfId="918" xr:uid="{00000000-0005-0000-0000-000005040000}"/>
    <cellStyle name="Normal 2 2 13" xfId="1380" xr:uid="{00000000-0005-0000-0000-000006040000}"/>
    <cellStyle name="Normal 2 2 14" xfId="1381" xr:uid="{00000000-0005-0000-0000-000007040000}"/>
    <cellStyle name="Normal 2 2 15" xfId="1382" xr:uid="{00000000-0005-0000-0000-000008040000}"/>
    <cellStyle name="Normal 2 2 16" xfId="1383" xr:uid="{00000000-0005-0000-0000-000009040000}"/>
    <cellStyle name="Normal 2 2 17" xfId="1384" xr:uid="{00000000-0005-0000-0000-00000A040000}"/>
    <cellStyle name="Normal 2 2 18" xfId="1385" xr:uid="{00000000-0005-0000-0000-00000B040000}"/>
    <cellStyle name="Normal 2 2 19" xfId="1386" xr:uid="{00000000-0005-0000-0000-00000C040000}"/>
    <cellStyle name="Normal 2 2 2" xfId="919" xr:uid="{00000000-0005-0000-0000-00000D040000}"/>
    <cellStyle name="Normál 2 2 2" xfId="920" xr:uid="{00000000-0005-0000-0000-00000E040000}"/>
    <cellStyle name="Normal 2 2 2 10" xfId="1387" xr:uid="{00000000-0005-0000-0000-00000F040000}"/>
    <cellStyle name="Normál 2 2 2 10" xfId="2031" xr:uid="{00000000-0005-0000-0000-000010040000}"/>
    <cellStyle name="Normal 2 2 2 11" xfId="1388" xr:uid="{00000000-0005-0000-0000-000011040000}"/>
    <cellStyle name="Normál 2 2 2 11" xfId="2049" xr:uid="{00000000-0005-0000-0000-000012040000}"/>
    <cellStyle name="Normal 2 2 2 12" xfId="1389" xr:uid="{00000000-0005-0000-0000-000013040000}"/>
    <cellStyle name="Normál 2 2 2 12" xfId="2055" xr:uid="{00000000-0005-0000-0000-000014040000}"/>
    <cellStyle name="Normál 2 2 2 13" xfId="2042" xr:uid="{00000000-0005-0000-0000-000015040000}"/>
    <cellStyle name="Normál 2 2 2 14" xfId="2258" xr:uid="{00000000-0005-0000-0000-000016040000}"/>
    <cellStyle name="Normál 2 2 2 15" xfId="2026" xr:uid="{00000000-0005-0000-0000-000017040000}"/>
    <cellStyle name="Normál 2 2 2 16" xfId="2014" xr:uid="{00000000-0005-0000-0000-000018040000}"/>
    <cellStyle name="Normál 2 2 2 17" xfId="2005" xr:uid="{00000000-0005-0000-0000-000019040000}"/>
    <cellStyle name="Normal 2 2 2 2" xfId="921" xr:uid="{00000000-0005-0000-0000-00001A040000}"/>
    <cellStyle name="Normál 2 2 2 2" xfId="2130" xr:uid="{00000000-0005-0000-0000-00001B040000}"/>
    <cellStyle name="Normal 2 2 2 3" xfId="1390" xr:uid="{00000000-0005-0000-0000-00001C040000}"/>
    <cellStyle name="Normál 2 2 2 3" xfId="2236" xr:uid="{00000000-0005-0000-0000-00001D040000}"/>
    <cellStyle name="Normal 2 2 2 4" xfId="1391" xr:uid="{00000000-0005-0000-0000-00001E040000}"/>
    <cellStyle name="Normál 2 2 2 4" xfId="2259" xr:uid="{00000000-0005-0000-0000-00001F040000}"/>
    <cellStyle name="Normal 2 2 2 5" xfId="1392" xr:uid="{00000000-0005-0000-0000-000020040000}"/>
    <cellStyle name="Normál 2 2 2 5" xfId="2053" xr:uid="{00000000-0005-0000-0000-000021040000}"/>
    <cellStyle name="Normal 2 2 2 6" xfId="1393" xr:uid="{00000000-0005-0000-0000-000022040000}"/>
    <cellStyle name="Normál 2 2 2 6" xfId="2001" xr:uid="{00000000-0005-0000-0000-000023040000}"/>
    <cellStyle name="Normal 2 2 2 7" xfId="1394" xr:uid="{00000000-0005-0000-0000-000024040000}"/>
    <cellStyle name="Normál 2 2 2 7" xfId="2241" xr:uid="{00000000-0005-0000-0000-000025040000}"/>
    <cellStyle name="Normal 2 2 2 8" xfId="1395" xr:uid="{00000000-0005-0000-0000-000026040000}"/>
    <cellStyle name="Normál 2 2 2 8" xfId="2033" xr:uid="{00000000-0005-0000-0000-000027040000}"/>
    <cellStyle name="Normal 2 2 2 9" xfId="1396" xr:uid="{00000000-0005-0000-0000-000028040000}"/>
    <cellStyle name="Normál 2 2 2 9" xfId="2029" xr:uid="{00000000-0005-0000-0000-000029040000}"/>
    <cellStyle name="Normal 2 2 20" xfId="1397" xr:uid="{00000000-0005-0000-0000-00002A040000}"/>
    <cellStyle name="Normal 2 2 21" xfId="1398" xr:uid="{00000000-0005-0000-0000-00002B040000}"/>
    <cellStyle name="Normal 2 2 22" xfId="1399" xr:uid="{00000000-0005-0000-0000-00002C040000}"/>
    <cellStyle name="Normal 2 2 3" xfId="922" xr:uid="{00000000-0005-0000-0000-00002D040000}"/>
    <cellStyle name="Normál 2 2 3" xfId="915" xr:uid="{00000000-0005-0000-0000-00002E040000}"/>
    <cellStyle name="Normál 2 2 3 10" xfId="2043" xr:uid="{00000000-0005-0000-0000-00002F040000}"/>
    <cellStyle name="Normal 2 2 3 2" xfId="923" xr:uid="{00000000-0005-0000-0000-000030040000}"/>
    <cellStyle name="Normál 2 2 3 2" xfId="2062" xr:uid="{00000000-0005-0000-0000-000031040000}"/>
    <cellStyle name="Normál 2 2 3 3" xfId="2229" xr:uid="{00000000-0005-0000-0000-000032040000}"/>
    <cellStyle name="Normál 2 2 3 4" xfId="2230" xr:uid="{00000000-0005-0000-0000-000033040000}"/>
    <cellStyle name="Normál 2 2 3 5" xfId="2047" xr:uid="{00000000-0005-0000-0000-000034040000}"/>
    <cellStyle name="Normál 2 2 3 6" xfId="1994" xr:uid="{00000000-0005-0000-0000-000035040000}"/>
    <cellStyle name="Normál 2 2 3 7" xfId="2233" xr:uid="{00000000-0005-0000-0000-000036040000}"/>
    <cellStyle name="Normál 2 2 3 8" xfId="2024" xr:uid="{00000000-0005-0000-0000-000037040000}"/>
    <cellStyle name="Normál 2 2 3 9" xfId="1999" xr:uid="{00000000-0005-0000-0000-000038040000}"/>
    <cellStyle name="Normal 2 2 4" xfId="924" xr:uid="{00000000-0005-0000-0000-000039040000}"/>
    <cellStyle name="Normál 2 2 4" xfId="1670" xr:uid="{00000000-0005-0000-0000-00003A040000}"/>
    <cellStyle name="Normal 2 2 4 2" xfId="925" xr:uid="{00000000-0005-0000-0000-00003B040000}"/>
    <cellStyle name="Normal 2 2 5" xfId="926" xr:uid="{00000000-0005-0000-0000-00003C040000}"/>
    <cellStyle name="Normál 2 2 5" xfId="1722" xr:uid="{00000000-0005-0000-0000-00003D040000}"/>
    <cellStyle name="Normal 2 2 5 2" xfId="927" xr:uid="{00000000-0005-0000-0000-00003E040000}"/>
    <cellStyle name="Normal 2 2 6" xfId="928" xr:uid="{00000000-0005-0000-0000-00003F040000}"/>
    <cellStyle name="Normál 2 2 6" xfId="1703" xr:uid="{00000000-0005-0000-0000-000040040000}"/>
    <cellStyle name="Normal 2 2 6 2" xfId="929" xr:uid="{00000000-0005-0000-0000-000041040000}"/>
    <cellStyle name="Normal 2 2 7" xfId="930" xr:uid="{00000000-0005-0000-0000-000042040000}"/>
    <cellStyle name="Normál 2 2 7" xfId="875" xr:uid="{00000000-0005-0000-0000-000043040000}"/>
    <cellStyle name="Normal 2 2 8" xfId="931" xr:uid="{00000000-0005-0000-0000-000044040000}"/>
    <cellStyle name="Normál 2 2 8" xfId="1692" xr:uid="{00000000-0005-0000-0000-000045040000}"/>
    <cellStyle name="Normal 2 2 9" xfId="932" xr:uid="{00000000-0005-0000-0000-000046040000}"/>
    <cellStyle name="Normál 2 2 9" xfId="1674" xr:uid="{00000000-0005-0000-0000-000047040000}"/>
    <cellStyle name="Normal 2 20" xfId="1400" xr:uid="{00000000-0005-0000-0000-000048040000}"/>
    <cellStyle name="Normál 2 20" xfId="1697" xr:uid="{00000000-0005-0000-0000-000049040000}"/>
    <cellStyle name="Normal 2 21" xfId="1401" xr:uid="{00000000-0005-0000-0000-00004A040000}"/>
    <cellStyle name="Normál 2 21" xfId="1709" xr:uid="{00000000-0005-0000-0000-00004B040000}"/>
    <cellStyle name="Normal 2 22" xfId="1402" xr:uid="{00000000-0005-0000-0000-00004C040000}"/>
    <cellStyle name="Normál 2 22" xfId="882" xr:uid="{00000000-0005-0000-0000-00004D040000}"/>
    <cellStyle name="Normal 2 23" xfId="1403" xr:uid="{00000000-0005-0000-0000-00004E040000}"/>
    <cellStyle name="Normál 2 23" xfId="1968" xr:uid="{00000000-0005-0000-0000-00004F040000}"/>
    <cellStyle name="Normal 2 24" xfId="1404" xr:uid="{00000000-0005-0000-0000-000050040000}"/>
    <cellStyle name="Normal 2 25" xfId="1405" xr:uid="{00000000-0005-0000-0000-000051040000}"/>
    <cellStyle name="Normal 2 26" xfId="1406" xr:uid="{00000000-0005-0000-0000-000052040000}"/>
    <cellStyle name="Normal 2 27" xfId="1407" xr:uid="{00000000-0005-0000-0000-000053040000}"/>
    <cellStyle name="Normal 2 28" xfId="898" xr:uid="{00000000-0005-0000-0000-000054040000}"/>
    <cellStyle name="Normal 2 29" xfId="1667" xr:uid="{00000000-0005-0000-0000-000055040000}"/>
    <cellStyle name="Normal 2 3" xfId="933" xr:uid="{00000000-0005-0000-0000-000056040000}"/>
    <cellStyle name="Normál 2 3" xfId="507" xr:uid="{00000000-0005-0000-0000-000057040000}"/>
    <cellStyle name="Normal 2 3 10" xfId="1408" xr:uid="{00000000-0005-0000-0000-000058040000}"/>
    <cellStyle name="Normál 2 3 10" xfId="1694" xr:uid="{00000000-0005-0000-0000-000059040000}"/>
    <cellStyle name="Normal 2 3 11" xfId="1409" xr:uid="{00000000-0005-0000-0000-00005A040000}"/>
    <cellStyle name="Normál 2 3 11" xfId="1669" xr:uid="{00000000-0005-0000-0000-00005B040000}"/>
    <cellStyle name="Normal 2 3 12" xfId="1410" xr:uid="{00000000-0005-0000-0000-00005C040000}"/>
    <cellStyle name="Normál 2 3 12" xfId="1971" xr:uid="{00000000-0005-0000-0000-00005D040000}"/>
    <cellStyle name="Normal 2 3 2" xfId="935" xr:uid="{00000000-0005-0000-0000-00005E040000}"/>
    <cellStyle name="Normál 2 3 2" xfId="936" xr:uid="{00000000-0005-0000-0000-00005F040000}"/>
    <cellStyle name="Normal 2 3 2 2" xfId="1972" xr:uid="{00000000-0005-0000-0000-000060040000}"/>
    <cellStyle name="Normal 2 3 3" xfId="1411" xr:uid="{00000000-0005-0000-0000-000061040000}"/>
    <cellStyle name="Normál 2 3 3" xfId="937" xr:uid="{00000000-0005-0000-0000-000062040000}"/>
    <cellStyle name="Normal 2 3 4" xfId="1412" xr:uid="{00000000-0005-0000-0000-000063040000}"/>
    <cellStyle name="Normál 2 3 4" xfId="938" xr:uid="{00000000-0005-0000-0000-000064040000}"/>
    <cellStyle name="Normal 2 3 5" xfId="1413" xr:uid="{00000000-0005-0000-0000-000065040000}"/>
    <cellStyle name="Normál 2 3 5" xfId="934" xr:uid="{00000000-0005-0000-0000-000066040000}"/>
    <cellStyle name="Normal 2 3 6" xfId="1414" xr:uid="{00000000-0005-0000-0000-000067040000}"/>
    <cellStyle name="Normál 2 3 6" xfId="1671" xr:uid="{00000000-0005-0000-0000-000068040000}"/>
    <cellStyle name="Normal 2 3 7" xfId="1415" xr:uid="{00000000-0005-0000-0000-000069040000}"/>
    <cellStyle name="Normál 2 3 7" xfId="1686" xr:uid="{00000000-0005-0000-0000-00006A040000}"/>
    <cellStyle name="Normal 2 3 8" xfId="1416" xr:uid="{00000000-0005-0000-0000-00006B040000}"/>
    <cellStyle name="Normál 2 3 8" xfId="1714" xr:uid="{00000000-0005-0000-0000-00006C040000}"/>
    <cellStyle name="Normal 2 3 9" xfId="1417" xr:uid="{00000000-0005-0000-0000-00006D040000}"/>
    <cellStyle name="Normál 2 3 9" xfId="1105" xr:uid="{00000000-0005-0000-0000-00006E040000}"/>
    <cellStyle name="Normal 2 30" xfId="1724" xr:uid="{00000000-0005-0000-0000-00006F040000}"/>
    <cellStyle name="Normal 2 31" xfId="1128" xr:uid="{00000000-0005-0000-0000-000070040000}"/>
    <cellStyle name="Normal 2 32" xfId="1698" xr:uid="{00000000-0005-0000-0000-000071040000}"/>
    <cellStyle name="Normal 2 33" xfId="1708" xr:uid="{00000000-0005-0000-0000-000072040000}"/>
    <cellStyle name="Normal 2 34" xfId="1358" xr:uid="{00000000-0005-0000-0000-000073040000}"/>
    <cellStyle name="Normal 2 35" xfId="1829" xr:uid="{00000000-0005-0000-0000-000074040000}"/>
    <cellStyle name="Normal 2 36" xfId="1834" xr:uid="{00000000-0005-0000-0000-000075040000}"/>
    <cellStyle name="Normal 2 37" xfId="1782" xr:uid="{00000000-0005-0000-0000-000076040000}"/>
    <cellStyle name="Normal 2 38" xfId="1792" xr:uid="{00000000-0005-0000-0000-000077040000}"/>
    <cellStyle name="Normal 2 39" xfId="1813" xr:uid="{00000000-0005-0000-0000-000078040000}"/>
    <cellStyle name="Normal 2 4" xfId="939" xr:uid="{00000000-0005-0000-0000-000079040000}"/>
    <cellStyle name="Normál 2 4" xfId="585" xr:uid="{00000000-0005-0000-0000-00007A040000}"/>
    <cellStyle name="Normal 2 4 10" xfId="1418" xr:uid="{00000000-0005-0000-0000-00007B040000}"/>
    <cellStyle name="Normál 2 4 10" xfId="1973" xr:uid="{00000000-0005-0000-0000-00007C040000}"/>
    <cellStyle name="Normal 2 4 11" xfId="1419" xr:uid="{00000000-0005-0000-0000-00007D040000}"/>
    <cellStyle name="Normal 2 4 2" xfId="1420" xr:uid="{00000000-0005-0000-0000-00007E040000}"/>
    <cellStyle name="Normál 2 4 2" xfId="941" xr:uid="{00000000-0005-0000-0000-00007F040000}"/>
    <cellStyle name="Normál 2 4 2 2" xfId="1974" xr:uid="{00000000-0005-0000-0000-000080040000}"/>
    <cellStyle name="Normal 2 4 3" xfId="1421" xr:uid="{00000000-0005-0000-0000-000081040000}"/>
    <cellStyle name="Normál 2 4 3" xfId="940" xr:uid="{00000000-0005-0000-0000-000082040000}"/>
    <cellStyle name="Normal 2 4 4" xfId="1422" xr:uid="{00000000-0005-0000-0000-000083040000}"/>
    <cellStyle name="Normál 2 4 4" xfId="1672" xr:uid="{00000000-0005-0000-0000-000084040000}"/>
    <cellStyle name="Normal 2 4 5" xfId="1423" xr:uid="{00000000-0005-0000-0000-000085040000}"/>
    <cellStyle name="Normál 2 4 5" xfId="1685" xr:uid="{00000000-0005-0000-0000-000086040000}"/>
    <cellStyle name="Normal 2 4 6" xfId="1424" xr:uid="{00000000-0005-0000-0000-000087040000}"/>
    <cellStyle name="Normál 2 4 6" xfId="1715" xr:uid="{00000000-0005-0000-0000-000088040000}"/>
    <cellStyle name="Normal 2 4 7" xfId="1425" xr:uid="{00000000-0005-0000-0000-000089040000}"/>
    <cellStyle name="Normál 2 4 7" xfId="1106" xr:uid="{00000000-0005-0000-0000-00008A040000}"/>
    <cellStyle name="Normal 2 4 8" xfId="1426" xr:uid="{00000000-0005-0000-0000-00008B040000}"/>
    <cellStyle name="Normál 2 4 8" xfId="1730" xr:uid="{00000000-0005-0000-0000-00008C040000}"/>
    <cellStyle name="Normal 2 4 9" xfId="1427" xr:uid="{00000000-0005-0000-0000-00008D040000}"/>
    <cellStyle name="Normál 2 4 9" xfId="1700" xr:uid="{00000000-0005-0000-0000-00008E040000}"/>
    <cellStyle name="Normal 2 40" xfId="1778" xr:uid="{00000000-0005-0000-0000-00008F040000}"/>
    <cellStyle name="Normal 2 41" xfId="1810" xr:uid="{00000000-0005-0000-0000-000090040000}"/>
    <cellStyle name="Normal 2 42" xfId="1822" xr:uid="{00000000-0005-0000-0000-000091040000}"/>
    <cellStyle name="Normal 2 43" xfId="1794" xr:uid="{00000000-0005-0000-0000-000092040000}"/>
    <cellStyle name="Normal 2 44" xfId="1789" xr:uid="{00000000-0005-0000-0000-000093040000}"/>
    <cellStyle name="Normal 2 45" xfId="1807" xr:uid="{00000000-0005-0000-0000-000094040000}"/>
    <cellStyle name="Normal 2 46" xfId="1788" xr:uid="{00000000-0005-0000-0000-000095040000}"/>
    <cellStyle name="Normal 2 47" xfId="1805" xr:uid="{00000000-0005-0000-0000-000096040000}"/>
    <cellStyle name="Normal 2 48" xfId="1801" xr:uid="{00000000-0005-0000-0000-000097040000}"/>
    <cellStyle name="Normal 2 49" xfId="1823" xr:uid="{00000000-0005-0000-0000-000098040000}"/>
    <cellStyle name="Normal 2 5" xfId="942" xr:uid="{00000000-0005-0000-0000-000099040000}"/>
    <cellStyle name="Normál 2 5" xfId="97" xr:uid="{00000000-0005-0000-0000-00009A040000}"/>
    <cellStyle name="Normal 2 5 10" xfId="1428" xr:uid="{00000000-0005-0000-0000-00009B040000}"/>
    <cellStyle name="Normál 2 5 10" xfId="2131" xr:uid="{00000000-0005-0000-0000-00009C040000}"/>
    <cellStyle name="Normal 2 5 11" xfId="1429" xr:uid="{00000000-0005-0000-0000-00009D040000}"/>
    <cellStyle name="Normál 2 5 11" xfId="2237" xr:uid="{00000000-0005-0000-0000-00009E040000}"/>
    <cellStyle name="Normál 2 5 12" xfId="2260" xr:uid="{00000000-0005-0000-0000-00009F040000}"/>
    <cellStyle name="Normál 2 5 13" xfId="2017" xr:uid="{00000000-0005-0000-0000-0000A0040000}"/>
    <cellStyle name="Normál 2 5 14" xfId="2035" xr:uid="{00000000-0005-0000-0000-0000A1040000}"/>
    <cellStyle name="Normál 2 5 15" xfId="2242" xr:uid="{00000000-0005-0000-0000-0000A2040000}"/>
    <cellStyle name="Normál 2 5 16" xfId="2252" xr:uid="{00000000-0005-0000-0000-0000A3040000}"/>
    <cellStyle name="Normál 2 5 17" xfId="2028" xr:uid="{00000000-0005-0000-0000-0000A4040000}"/>
    <cellStyle name="Normál 2 5 18" xfId="2265" xr:uid="{00000000-0005-0000-0000-0000A5040000}"/>
    <cellStyle name="Normál 2 5 19" xfId="2272" xr:uid="{00000000-0005-0000-0000-0000A6040000}"/>
    <cellStyle name="Normal 2 5 2" xfId="1430" xr:uid="{00000000-0005-0000-0000-0000A7040000}"/>
    <cellStyle name="Normál 2 5 2" xfId="943" xr:uid="{00000000-0005-0000-0000-0000A8040000}"/>
    <cellStyle name="Normál 2 5 20" xfId="1998" xr:uid="{00000000-0005-0000-0000-0000A9040000}"/>
    <cellStyle name="Normál 2 5 21" xfId="2048" xr:uid="{00000000-0005-0000-0000-0000AA040000}"/>
    <cellStyle name="Normál 2 5 22" xfId="2274" xr:uid="{00000000-0005-0000-0000-0000AB040000}"/>
    <cellStyle name="Normál 2 5 23" xfId="1995" xr:uid="{00000000-0005-0000-0000-0000AC040000}"/>
    <cellStyle name="Normál 2 5 24" xfId="2281" xr:uid="{00000000-0005-0000-0000-0000AD040000}"/>
    <cellStyle name="Normál 2 5 25" xfId="2277" xr:uid="{00000000-0005-0000-0000-0000AE040000}"/>
    <cellStyle name="Normal 2 5 3" xfId="1431" xr:uid="{00000000-0005-0000-0000-0000AF040000}"/>
    <cellStyle name="Normál 2 5 3" xfId="1673" xr:uid="{00000000-0005-0000-0000-0000B0040000}"/>
    <cellStyle name="Normal 2 5 4" xfId="1432" xr:uid="{00000000-0005-0000-0000-0000B1040000}"/>
    <cellStyle name="Normál 2 5 4" xfId="1684" xr:uid="{00000000-0005-0000-0000-0000B2040000}"/>
    <cellStyle name="Normal 2 5 5" xfId="1433" xr:uid="{00000000-0005-0000-0000-0000B3040000}"/>
    <cellStyle name="Normál 2 5 5" xfId="1716" xr:uid="{00000000-0005-0000-0000-0000B4040000}"/>
    <cellStyle name="Normal 2 5 6" xfId="1434" xr:uid="{00000000-0005-0000-0000-0000B5040000}"/>
    <cellStyle name="Normál 2 5 6" xfId="1647" xr:uid="{00000000-0005-0000-0000-0000B6040000}"/>
    <cellStyle name="Normal 2 5 7" xfId="1435" xr:uid="{00000000-0005-0000-0000-0000B7040000}"/>
    <cellStyle name="Normál 2 5 7" xfId="1731" xr:uid="{00000000-0005-0000-0000-0000B8040000}"/>
    <cellStyle name="Normal 2 5 8" xfId="1436" xr:uid="{00000000-0005-0000-0000-0000B9040000}"/>
    <cellStyle name="Normál 2 5 8" xfId="1662" xr:uid="{00000000-0005-0000-0000-0000BA040000}"/>
    <cellStyle name="Normal 2 5 9" xfId="1437" xr:uid="{00000000-0005-0000-0000-0000BB040000}"/>
    <cellStyle name="Normál 2 5 9" xfId="1975" xr:uid="{00000000-0005-0000-0000-0000BC040000}"/>
    <cellStyle name="Normal 2 50" xfId="1814" xr:uid="{00000000-0005-0000-0000-0000BD040000}"/>
    <cellStyle name="Normal 2 51" xfId="1790" xr:uid="{00000000-0005-0000-0000-0000BE040000}"/>
    <cellStyle name="Normal 2 52" xfId="1820" xr:uid="{00000000-0005-0000-0000-0000BF040000}"/>
    <cellStyle name="Normal 2 53" xfId="1797" xr:uid="{00000000-0005-0000-0000-0000C0040000}"/>
    <cellStyle name="Normal 2 54" xfId="1808" xr:uid="{00000000-0005-0000-0000-0000C1040000}"/>
    <cellStyle name="Normal 2 55" xfId="1819" xr:uid="{00000000-0005-0000-0000-0000C2040000}"/>
    <cellStyle name="Normal 2 56" xfId="1798" xr:uid="{00000000-0005-0000-0000-0000C3040000}"/>
    <cellStyle name="Normal 2 57" xfId="1840" xr:uid="{00000000-0005-0000-0000-0000C4040000}"/>
    <cellStyle name="Normal 2 58" xfId="1967" xr:uid="{00000000-0005-0000-0000-0000C5040000}"/>
    <cellStyle name="Normal 2 59" xfId="2128" xr:uid="{00000000-0005-0000-0000-0000C6040000}"/>
    <cellStyle name="Normal 2 6" xfId="944" xr:uid="{00000000-0005-0000-0000-0000C7040000}"/>
    <cellStyle name="Normál 2 6" xfId="945" xr:uid="{00000000-0005-0000-0000-0000C8040000}"/>
    <cellStyle name="Normal 2 60" xfId="2235" xr:uid="{00000000-0005-0000-0000-0000C9040000}"/>
    <cellStyle name="Normal 2 61" xfId="2257" xr:uid="{00000000-0005-0000-0000-0000CA040000}"/>
    <cellStyle name="Normal 2 62" xfId="2004" xr:uid="{00000000-0005-0000-0000-0000CB040000}"/>
    <cellStyle name="Normal 2 63" xfId="1996" xr:uid="{00000000-0005-0000-0000-0000CC040000}"/>
    <cellStyle name="Normal 2 64" xfId="2022" xr:uid="{00000000-0005-0000-0000-0000CD040000}"/>
    <cellStyle name="Normal 2 65" xfId="2059" xr:uid="{00000000-0005-0000-0000-0000CE040000}"/>
    <cellStyle name="Normal 2 66" xfId="2030" xr:uid="{00000000-0005-0000-0000-0000CF040000}"/>
    <cellStyle name="Normal 2 67" xfId="2275" xr:uid="{00000000-0005-0000-0000-0000D0040000}"/>
    <cellStyle name="Normal 2 68" xfId="2255" xr:uid="{00000000-0005-0000-0000-0000D1040000}"/>
    <cellStyle name="Normal 2 69" xfId="2044" xr:uid="{00000000-0005-0000-0000-0000D2040000}"/>
    <cellStyle name="Normal 2 7" xfId="946" xr:uid="{00000000-0005-0000-0000-0000D3040000}"/>
    <cellStyle name="Normál 2 7" xfId="947" xr:uid="{00000000-0005-0000-0000-0000D4040000}"/>
    <cellStyle name="Normal 2 70" xfId="2000" xr:uid="{00000000-0005-0000-0000-0000D5040000}"/>
    <cellStyle name="Normal 2 71" xfId="2248" xr:uid="{00000000-0005-0000-0000-0000D6040000}"/>
    <cellStyle name="Normal 2 72" xfId="2270" xr:uid="{00000000-0005-0000-0000-0000D7040000}"/>
    <cellStyle name="Normal 2 73" xfId="2271" xr:uid="{00000000-0005-0000-0000-0000D8040000}"/>
    <cellStyle name="Normal 2 74" xfId="2025" xr:uid="{00000000-0005-0000-0000-0000D9040000}"/>
    <cellStyle name="Normal 2 8" xfId="948" xr:uid="{00000000-0005-0000-0000-0000DA040000}"/>
    <cellStyle name="Normál 2 8" xfId="949" xr:uid="{00000000-0005-0000-0000-0000DB040000}"/>
    <cellStyle name="Normal 2 9" xfId="950" xr:uid="{00000000-0005-0000-0000-0000DC040000}"/>
    <cellStyle name="Normál 2 9" xfId="951" xr:uid="{00000000-0005-0000-0000-0000DD040000}"/>
    <cellStyle name="Normal 20" xfId="1438" xr:uid="{00000000-0005-0000-0000-0000DE040000}"/>
    <cellStyle name="Normál 20" xfId="298" xr:uid="{00000000-0005-0000-0000-0000DF040000}"/>
    <cellStyle name="Normal 20 2" xfId="1439" xr:uid="{00000000-0005-0000-0000-0000E0040000}"/>
    <cellStyle name="Normal 21" xfId="1440" xr:uid="{00000000-0005-0000-0000-0000E1040000}"/>
    <cellStyle name="Normál 21" xfId="299" xr:uid="{00000000-0005-0000-0000-0000E2040000}"/>
    <cellStyle name="Normal 22" xfId="1441" xr:uid="{00000000-0005-0000-0000-0000E3040000}"/>
    <cellStyle name="Normál 22" xfId="300" xr:uid="{00000000-0005-0000-0000-0000E4040000}"/>
    <cellStyle name="Normal 23" xfId="1442" xr:uid="{00000000-0005-0000-0000-0000E5040000}"/>
    <cellStyle name="Normál 23" xfId="301" xr:uid="{00000000-0005-0000-0000-0000E6040000}"/>
    <cellStyle name="Normal 24" xfId="1443" xr:uid="{00000000-0005-0000-0000-0000E7040000}"/>
    <cellStyle name="Normál 24" xfId="302" xr:uid="{00000000-0005-0000-0000-0000E8040000}"/>
    <cellStyle name="Normal 25" xfId="1444" xr:uid="{00000000-0005-0000-0000-0000E9040000}"/>
    <cellStyle name="Normál 25" xfId="303" xr:uid="{00000000-0005-0000-0000-0000EA040000}"/>
    <cellStyle name="Normál 25 2" xfId="304" xr:uid="{00000000-0005-0000-0000-0000EB040000}"/>
    <cellStyle name="Normál 25 3" xfId="952" xr:uid="{00000000-0005-0000-0000-0000EC040000}"/>
    <cellStyle name="Normál 25 4" xfId="953" xr:uid="{00000000-0005-0000-0000-0000ED040000}"/>
    <cellStyle name="Normal 26" xfId="1445" xr:uid="{00000000-0005-0000-0000-0000EE040000}"/>
    <cellStyle name="Normál 26" xfId="305" xr:uid="{00000000-0005-0000-0000-0000EF040000}"/>
    <cellStyle name="Normal 26 2" xfId="1446" xr:uid="{00000000-0005-0000-0000-0000F0040000}"/>
    <cellStyle name="Normál 26 2" xfId="954" xr:uid="{00000000-0005-0000-0000-0000F1040000}"/>
    <cellStyle name="Normal 27" xfId="1447" xr:uid="{00000000-0005-0000-0000-0000F2040000}"/>
    <cellStyle name="Normál 27" xfId="306" xr:uid="{00000000-0005-0000-0000-0000F3040000}"/>
    <cellStyle name="Normal 27 2" xfId="1448" xr:uid="{00000000-0005-0000-0000-0000F4040000}"/>
    <cellStyle name="Normál 27 2" xfId="955" xr:uid="{00000000-0005-0000-0000-0000F5040000}"/>
    <cellStyle name="Normal 27 3" xfId="1449" xr:uid="{00000000-0005-0000-0000-0000F6040000}"/>
    <cellStyle name="Normal 28" xfId="1450" xr:uid="{00000000-0005-0000-0000-0000F7040000}"/>
    <cellStyle name="Normál 28" xfId="307" xr:uid="{00000000-0005-0000-0000-0000F8040000}"/>
    <cellStyle name="Normal 28 2" xfId="1451" xr:uid="{00000000-0005-0000-0000-0000F9040000}"/>
    <cellStyle name="Normál 28 2" xfId="956" xr:uid="{00000000-0005-0000-0000-0000FA040000}"/>
    <cellStyle name="Normal 28 3" xfId="1452" xr:uid="{00000000-0005-0000-0000-0000FB040000}"/>
    <cellStyle name="Normal 29" xfId="1453" xr:uid="{00000000-0005-0000-0000-0000FC040000}"/>
    <cellStyle name="Normál 29" xfId="308" xr:uid="{00000000-0005-0000-0000-0000FD040000}"/>
    <cellStyle name="Normal 29 2" xfId="1454" xr:uid="{00000000-0005-0000-0000-0000FE040000}"/>
    <cellStyle name="Normál 29 2" xfId="957" xr:uid="{00000000-0005-0000-0000-0000FF040000}"/>
    <cellStyle name="Normal 29 3" xfId="1455" xr:uid="{00000000-0005-0000-0000-000000050000}"/>
    <cellStyle name="Normal 3" xfId="958" xr:uid="{00000000-0005-0000-0000-000001050000}"/>
    <cellStyle name="Normál 3" xfId="309" xr:uid="{00000000-0005-0000-0000-000002050000}"/>
    <cellStyle name="Normal 3 10" xfId="2268" xr:uid="{00000000-0005-0000-0000-000003050000}"/>
    <cellStyle name="Normal 3 11" xfId="2012" xr:uid="{00000000-0005-0000-0000-000004050000}"/>
    <cellStyle name="Normal 3 12" xfId="2008" xr:uid="{00000000-0005-0000-0000-000005050000}"/>
    <cellStyle name="Normal 3 13" xfId="2009" xr:uid="{00000000-0005-0000-0000-000006050000}"/>
    <cellStyle name="Normal 3 14" xfId="2054" xr:uid="{00000000-0005-0000-0000-000007050000}"/>
    <cellStyle name="Normal 3 15" xfId="2273" xr:uid="{00000000-0005-0000-0000-000008050000}"/>
    <cellStyle name="Normal 3 16" xfId="1997" xr:uid="{00000000-0005-0000-0000-000009050000}"/>
    <cellStyle name="Normal 3 17" xfId="2245" xr:uid="{00000000-0005-0000-0000-00000A050000}"/>
    <cellStyle name="Normal 3 18" xfId="2056" xr:uid="{00000000-0005-0000-0000-00000B050000}"/>
    <cellStyle name="Normal 3 19" xfId="2038" xr:uid="{00000000-0005-0000-0000-00000C050000}"/>
    <cellStyle name="Normal 3 2" xfId="959" xr:uid="{00000000-0005-0000-0000-00000D050000}"/>
    <cellStyle name="Normál 3 2" xfId="508" xr:uid="{00000000-0005-0000-0000-00000E050000}"/>
    <cellStyle name="Normal 3 2 10" xfId="1456" xr:uid="{00000000-0005-0000-0000-00000F050000}"/>
    <cellStyle name="Normal 3 2 11" xfId="1457" xr:uid="{00000000-0005-0000-0000-000010050000}"/>
    <cellStyle name="Normal 3 2 12" xfId="1458" xr:uid="{00000000-0005-0000-0000-000011050000}"/>
    <cellStyle name="Normal 3 2 2" xfId="1459" xr:uid="{00000000-0005-0000-0000-000012050000}"/>
    <cellStyle name="Normál 3 2 2" xfId="960" xr:uid="{00000000-0005-0000-0000-000013050000}"/>
    <cellStyle name="Normal 3 2 3" xfId="1460" xr:uid="{00000000-0005-0000-0000-000014050000}"/>
    <cellStyle name="Normál 3 2 3" xfId="1675" xr:uid="{00000000-0005-0000-0000-000015050000}"/>
    <cellStyle name="Normal 3 2 4" xfId="1461" xr:uid="{00000000-0005-0000-0000-000016050000}"/>
    <cellStyle name="Normál 3 2 4" xfId="1683" xr:uid="{00000000-0005-0000-0000-000017050000}"/>
    <cellStyle name="Normal 3 2 5" xfId="1462" xr:uid="{00000000-0005-0000-0000-000018050000}"/>
    <cellStyle name="Normál 3 2 5" xfId="1679" xr:uid="{00000000-0005-0000-0000-000019050000}"/>
    <cellStyle name="Normal 3 2 6" xfId="1463" xr:uid="{00000000-0005-0000-0000-00001A050000}"/>
    <cellStyle name="Normál 3 2 6" xfId="1681" xr:uid="{00000000-0005-0000-0000-00001B050000}"/>
    <cellStyle name="Normal 3 2 7" xfId="1464" xr:uid="{00000000-0005-0000-0000-00001C050000}"/>
    <cellStyle name="Normál 3 2 7" xfId="1718" xr:uid="{00000000-0005-0000-0000-00001D050000}"/>
    <cellStyle name="Normal 3 2 8" xfId="1465" xr:uid="{00000000-0005-0000-0000-00001E050000}"/>
    <cellStyle name="Normál 3 2 8" xfId="1113" xr:uid="{00000000-0005-0000-0000-00001F050000}"/>
    <cellStyle name="Normal 3 2 9" xfId="1466" xr:uid="{00000000-0005-0000-0000-000020050000}"/>
    <cellStyle name="Normál 3 2 9" xfId="1976" xr:uid="{00000000-0005-0000-0000-000021050000}"/>
    <cellStyle name="Normal 3 20" xfId="2279" xr:uid="{00000000-0005-0000-0000-000022050000}"/>
    <cellStyle name="Normal 3 21" xfId="2243" xr:uid="{00000000-0005-0000-0000-000023050000}"/>
    <cellStyle name="Normal 3 3" xfId="961" xr:uid="{00000000-0005-0000-0000-000024050000}"/>
    <cellStyle name="Normál 3 3" xfId="962" xr:uid="{00000000-0005-0000-0000-000025050000}"/>
    <cellStyle name="Normal 3 3 10" xfId="1467" xr:uid="{00000000-0005-0000-0000-000026050000}"/>
    <cellStyle name="Normal 3 3 11" xfId="1468" xr:uid="{00000000-0005-0000-0000-000027050000}"/>
    <cellStyle name="Normal 3 3 2" xfId="1469" xr:uid="{00000000-0005-0000-0000-000028050000}"/>
    <cellStyle name="Normal 3 3 3" xfId="1470" xr:uid="{00000000-0005-0000-0000-000029050000}"/>
    <cellStyle name="Normal 3 3 4" xfId="1471" xr:uid="{00000000-0005-0000-0000-00002A050000}"/>
    <cellStyle name="Normal 3 3 5" xfId="1472" xr:uid="{00000000-0005-0000-0000-00002B050000}"/>
    <cellStyle name="Normal 3 3 6" xfId="1473" xr:uid="{00000000-0005-0000-0000-00002C050000}"/>
    <cellStyle name="Normal 3 3 7" xfId="1474" xr:uid="{00000000-0005-0000-0000-00002D050000}"/>
    <cellStyle name="Normal 3 3 8" xfId="1475" xr:uid="{00000000-0005-0000-0000-00002E050000}"/>
    <cellStyle name="Normal 3 3 9" xfId="1476" xr:uid="{00000000-0005-0000-0000-00002F050000}"/>
    <cellStyle name="Normal 3 4" xfId="963" xr:uid="{00000000-0005-0000-0000-000030050000}"/>
    <cellStyle name="Normál 3 4" xfId="964" xr:uid="{00000000-0005-0000-0000-000031050000}"/>
    <cellStyle name="Normal 3 5" xfId="1477" xr:uid="{00000000-0005-0000-0000-000032050000}"/>
    <cellStyle name="Normal 3 6" xfId="2132" xr:uid="{00000000-0005-0000-0000-000033050000}"/>
    <cellStyle name="Normal 3 7" xfId="2238" xr:uid="{00000000-0005-0000-0000-000034050000}"/>
    <cellStyle name="Normal 3 8" xfId="2261" xr:uid="{00000000-0005-0000-0000-000035050000}"/>
    <cellStyle name="Normal 3 9" xfId="2016" xr:uid="{00000000-0005-0000-0000-000036050000}"/>
    <cellStyle name="Normal 30" xfId="1478" xr:uid="{00000000-0005-0000-0000-000037050000}"/>
    <cellStyle name="Normál 30" xfId="310" xr:uid="{00000000-0005-0000-0000-000038050000}"/>
    <cellStyle name="Normal 30 2" xfId="1479" xr:uid="{00000000-0005-0000-0000-000039050000}"/>
    <cellStyle name="Normál 30 2" xfId="965" xr:uid="{00000000-0005-0000-0000-00003A050000}"/>
    <cellStyle name="Normal 30 3" xfId="1480" xr:uid="{00000000-0005-0000-0000-00003B050000}"/>
    <cellStyle name="Normal 31" xfId="1481" xr:uid="{00000000-0005-0000-0000-00003C050000}"/>
    <cellStyle name="Normál 31" xfId="311" xr:uid="{00000000-0005-0000-0000-00003D050000}"/>
    <cellStyle name="Normál 31 2" xfId="966" xr:uid="{00000000-0005-0000-0000-00003E050000}"/>
    <cellStyle name="Normal 32" xfId="1482" xr:uid="{00000000-0005-0000-0000-00003F050000}"/>
    <cellStyle name="Normál 32" xfId="312" xr:uid="{00000000-0005-0000-0000-000040050000}"/>
    <cellStyle name="Normal 33" xfId="1483" xr:uid="{00000000-0005-0000-0000-000041050000}"/>
    <cellStyle name="Normál 33" xfId="313" xr:uid="{00000000-0005-0000-0000-000042050000}"/>
    <cellStyle name="Normal 34" xfId="1484" xr:uid="{00000000-0005-0000-0000-000043050000}"/>
    <cellStyle name="Normál 34" xfId="314" xr:uid="{00000000-0005-0000-0000-000044050000}"/>
    <cellStyle name="Normal 35" xfId="1485" xr:uid="{00000000-0005-0000-0000-000045050000}"/>
    <cellStyle name="Normál 35" xfId="315" xr:uid="{00000000-0005-0000-0000-000046050000}"/>
    <cellStyle name="Normal 36" xfId="1486" xr:uid="{00000000-0005-0000-0000-000047050000}"/>
    <cellStyle name="Normál 36" xfId="316" xr:uid="{00000000-0005-0000-0000-000048050000}"/>
    <cellStyle name="Normál 36 2" xfId="56" xr:uid="{00000000-0005-0000-0000-000049050000}"/>
    <cellStyle name="Normál 36 2 2" xfId="967" xr:uid="{00000000-0005-0000-0000-00004A050000}"/>
    <cellStyle name="Normal 37" xfId="1487" xr:uid="{00000000-0005-0000-0000-00004B050000}"/>
    <cellStyle name="Normál 37" xfId="317" xr:uid="{00000000-0005-0000-0000-00004C050000}"/>
    <cellStyle name="Normál 37 10" xfId="1977" xr:uid="{00000000-0005-0000-0000-00004D050000}"/>
    <cellStyle name="Normal 37 2" xfId="1488" xr:uid="{00000000-0005-0000-0000-00004E050000}"/>
    <cellStyle name="Normál 37 2" xfId="969" xr:uid="{00000000-0005-0000-0000-00004F050000}"/>
    <cellStyle name="Normál 37 3" xfId="968" xr:uid="{00000000-0005-0000-0000-000050050000}"/>
    <cellStyle name="Normál 37 4" xfId="1677" xr:uid="{00000000-0005-0000-0000-000051050000}"/>
    <cellStyle name="Normál 37 5" xfId="1682" xr:uid="{00000000-0005-0000-0000-000052050000}"/>
    <cellStyle name="Normál 37 6" xfId="1717" xr:uid="{00000000-0005-0000-0000-000053050000}"/>
    <cellStyle name="Normál 37 7" xfId="1705" xr:uid="{00000000-0005-0000-0000-000054050000}"/>
    <cellStyle name="Normál 37 8" xfId="846" xr:uid="{00000000-0005-0000-0000-000055050000}"/>
    <cellStyle name="Normál 37 9" xfId="1691" xr:uid="{00000000-0005-0000-0000-000056050000}"/>
    <cellStyle name="Normal 38" xfId="1489" xr:uid="{00000000-0005-0000-0000-000057050000}"/>
    <cellStyle name="Normál 38" xfId="427" xr:uid="{00000000-0005-0000-0000-000058050000}"/>
    <cellStyle name="Normal 38 2" xfId="1490" xr:uid="{00000000-0005-0000-0000-000059050000}"/>
    <cellStyle name="Normal 39" xfId="1491" xr:uid="{00000000-0005-0000-0000-00005A050000}"/>
    <cellStyle name="Normál 39" xfId="454" xr:uid="{00000000-0005-0000-0000-00005B050000}"/>
    <cellStyle name="Normal 39 2" xfId="1492" xr:uid="{00000000-0005-0000-0000-00005C050000}"/>
    <cellStyle name="Normal 4" xfId="970" xr:uid="{00000000-0005-0000-0000-00005D050000}"/>
    <cellStyle name="Normál 4" xfId="144" xr:uid="{00000000-0005-0000-0000-00005E050000}"/>
    <cellStyle name="Normal 4 10" xfId="1493" xr:uid="{00000000-0005-0000-0000-00005F050000}"/>
    <cellStyle name="Normal 4 11" xfId="1494" xr:uid="{00000000-0005-0000-0000-000060050000}"/>
    <cellStyle name="Normal 4 12" xfId="1495" xr:uid="{00000000-0005-0000-0000-000061050000}"/>
    <cellStyle name="Normal 4 13" xfId="1496" xr:uid="{00000000-0005-0000-0000-000062050000}"/>
    <cellStyle name="Normal 4 14" xfId="2133" xr:uid="{00000000-0005-0000-0000-000063050000}"/>
    <cellStyle name="Normal 4 15" xfId="2239" xr:uid="{00000000-0005-0000-0000-000064050000}"/>
    <cellStyle name="Normal 4 16" xfId="2262" xr:uid="{00000000-0005-0000-0000-000065050000}"/>
    <cellStyle name="Normal 4 17" xfId="2052" xr:uid="{00000000-0005-0000-0000-000066050000}"/>
    <cellStyle name="Normal 4 18" xfId="2036" xr:uid="{00000000-0005-0000-0000-000067050000}"/>
    <cellStyle name="Normal 4 19" xfId="2254" xr:uid="{00000000-0005-0000-0000-000068050000}"/>
    <cellStyle name="Normal 4 2" xfId="971" xr:uid="{00000000-0005-0000-0000-000069050000}"/>
    <cellStyle name="Normál 4 2" xfId="972" xr:uid="{00000000-0005-0000-0000-00006A050000}"/>
    <cellStyle name="Normal 4 2 10" xfId="1497" xr:uid="{00000000-0005-0000-0000-00006B050000}"/>
    <cellStyle name="Normál 4 2 10" xfId="2232" xr:uid="{00000000-0005-0000-0000-00006C050000}"/>
    <cellStyle name="Normal 4 2 11" xfId="1498" xr:uid="{00000000-0005-0000-0000-00006D050000}"/>
    <cellStyle name="Normál 4 2 11" xfId="2023" xr:uid="{00000000-0005-0000-0000-00006E050000}"/>
    <cellStyle name="Normal 4 2 12" xfId="1499" xr:uid="{00000000-0005-0000-0000-00006F050000}"/>
    <cellStyle name="Normál 4 2 12" xfId="2264" xr:uid="{00000000-0005-0000-0000-000070050000}"/>
    <cellStyle name="Normál 4 2 13" xfId="2246" xr:uid="{00000000-0005-0000-0000-000071050000}"/>
    <cellStyle name="Normál 4 2 14" xfId="2011" xr:uid="{00000000-0005-0000-0000-000072050000}"/>
    <cellStyle name="Normál 4 2 15" xfId="2041" xr:uid="{00000000-0005-0000-0000-000073050000}"/>
    <cellStyle name="Normál 4 2 16" xfId="2278" xr:uid="{00000000-0005-0000-0000-000074050000}"/>
    <cellStyle name="Normál 4 2 17" xfId="2040" xr:uid="{00000000-0005-0000-0000-000075050000}"/>
    <cellStyle name="Normál 4 2 18" xfId="2020" xr:uid="{00000000-0005-0000-0000-000076050000}"/>
    <cellStyle name="Normal 4 2 2" xfId="1500" xr:uid="{00000000-0005-0000-0000-000077050000}"/>
    <cellStyle name="Normál 4 2 2" xfId="973" xr:uid="{00000000-0005-0000-0000-000078050000}"/>
    <cellStyle name="Normal 4 2 3" xfId="1501" xr:uid="{00000000-0005-0000-0000-000079050000}"/>
    <cellStyle name="Normál 4 2 3" xfId="2134" xr:uid="{00000000-0005-0000-0000-00007A050000}"/>
    <cellStyle name="Normal 4 2 4" xfId="1502" xr:uid="{00000000-0005-0000-0000-00007B050000}"/>
    <cellStyle name="Normál 4 2 4" xfId="2240" xr:uid="{00000000-0005-0000-0000-00007C050000}"/>
    <cellStyle name="Normal 4 2 5" xfId="1503" xr:uid="{00000000-0005-0000-0000-00007D050000}"/>
    <cellStyle name="Normál 4 2 5" xfId="2263" xr:uid="{00000000-0005-0000-0000-00007E050000}"/>
    <cellStyle name="Normal 4 2 6" xfId="1504" xr:uid="{00000000-0005-0000-0000-00007F050000}"/>
    <cellStyle name="Normál 4 2 6" xfId="2015" xr:uid="{00000000-0005-0000-0000-000080050000}"/>
    <cellStyle name="Normal 4 2 7" xfId="1505" xr:uid="{00000000-0005-0000-0000-000081050000}"/>
    <cellStyle name="Normál 4 2 7" xfId="2037" xr:uid="{00000000-0005-0000-0000-000082050000}"/>
    <cellStyle name="Normal 4 2 8" xfId="1506" xr:uid="{00000000-0005-0000-0000-000083050000}"/>
    <cellStyle name="Normál 4 2 8" xfId="2050" xr:uid="{00000000-0005-0000-0000-000084050000}"/>
    <cellStyle name="Normal 4 2 9" xfId="1507" xr:uid="{00000000-0005-0000-0000-000085050000}"/>
    <cellStyle name="Normál 4 2 9" xfId="2018" xr:uid="{00000000-0005-0000-0000-000086050000}"/>
    <cellStyle name="Normal 4 20" xfId="2253" xr:uid="{00000000-0005-0000-0000-000087050000}"/>
    <cellStyle name="Normal 4 21" xfId="2027" xr:uid="{00000000-0005-0000-0000-000088050000}"/>
    <cellStyle name="Normal 4 22" xfId="2032" xr:uid="{00000000-0005-0000-0000-000089050000}"/>
    <cellStyle name="Normal 4 23" xfId="2244" xr:uid="{00000000-0005-0000-0000-00008A050000}"/>
    <cellStyle name="Normal 4 24" xfId="2266" xr:uid="{00000000-0005-0000-0000-00008B050000}"/>
    <cellStyle name="Normal 4 25" xfId="2267" xr:uid="{00000000-0005-0000-0000-00008C050000}"/>
    <cellStyle name="Normal 4 26" xfId="2019" xr:uid="{00000000-0005-0000-0000-00008D050000}"/>
    <cellStyle name="Normal 4 27" xfId="2013" xr:uid="{00000000-0005-0000-0000-00008E050000}"/>
    <cellStyle name="Normal 4 28" xfId="2251" xr:uid="{00000000-0005-0000-0000-00008F050000}"/>
    <cellStyle name="Normal 4 29" xfId="2249" xr:uid="{00000000-0005-0000-0000-000090050000}"/>
    <cellStyle name="Normal 4 3" xfId="974" xr:uid="{00000000-0005-0000-0000-000091050000}"/>
    <cellStyle name="Normal 4 3 2" xfId="1508" xr:uid="{00000000-0005-0000-0000-000092050000}"/>
    <cellStyle name="Normal 4 4" xfId="1509" xr:uid="{00000000-0005-0000-0000-000093050000}"/>
    <cellStyle name="Normal 4 5" xfId="1510" xr:uid="{00000000-0005-0000-0000-000094050000}"/>
    <cellStyle name="Normal 4 6" xfId="1511" xr:uid="{00000000-0005-0000-0000-000095050000}"/>
    <cellStyle name="Normal 4 7" xfId="1512" xr:uid="{00000000-0005-0000-0000-000096050000}"/>
    <cellStyle name="Normal 4 8" xfId="1513" xr:uid="{00000000-0005-0000-0000-000097050000}"/>
    <cellStyle name="Normal 4 9" xfId="1514" xr:uid="{00000000-0005-0000-0000-000098050000}"/>
    <cellStyle name="Normal 40" xfId="1515" xr:uid="{00000000-0005-0000-0000-000099050000}"/>
    <cellStyle name="Normál 40" xfId="448" xr:uid="{00000000-0005-0000-0000-00009A050000}"/>
    <cellStyle name="Normal 40 2" xfId="1516" xr:uid="{00000000-0005-0000-0000-00009B050000}"/>
    <cellStyle name="Normal 41" xfId="1517" xr:uid="{00000000-0005-0000-0000-00009C050000}"/>
    <cellStyle name="Normál 41" xfId="457" xr:uid="{00000000-0005-0000-0000-00009D050000}"/>
    <cellStyle name="Normal 41 2" xfId="1518" xr:uid="{00000000-0005-0000-0000-00009E050000}"/>
    <cellStyle name="Normal 42" xfId="1519" xr:uid="{00000000-0005-0000-0000-00009F050000}"/>
    <cellStyle name="Normál 42" xfId="447" xr:uid="{00000000-0005-0000-0000-0000A0050000}"/>
    <cellStyle name="Normál 42 2" xfId="975" xr:uid="{00000000-0005-0000-0000-0000A1050000}"/>
    <cellStyle name="Normal 43" xfId="1520" xr:uid="{00000000-0005-0000-0000-0000A2050000}"/>
    <cellStyle name="Normál 43" xfId="458" xr:uid="{00000000-0005-0000-0000-0000A3050000}"/>
    <cellStyle name="Normál 43 10" xfId="1828" xr:uid="{00000000-0005-0000-0000-0000A4050000}"/>
    <cellStyle name="Normál 43 11" xfId="1978" xr:uid="{00000000-0005-0000-0000-0000A5050000}"/>
    <cellStyle name="Normal 43 2" xfId="1521" xr:uid="{00000000-0005-0000-0000-0000A6050000}"/>
    <cellStyle name="Normál 43 2" xfId="976" xr:uid="{00000000-0005-0000-0000-0000A7050000}"/>
    <cellStyle name="Normál 43 3" xfId="1678" xr:uid="{00000000-0005-0000-0000-0000A8050000}"/>
    <cellStyle name="Normál 43 4" xfId="1720" xr:uid="{00000000-0005-0000-0000-0000A9050000}"/>
    <cellStyle name="Normál 43 5" xfId="1118" xr:uid="{00000000-0005-0000-0000-0000AA050000}"/>
    <cellStyle name="Normál 43 6" xfId="1696" xr:uid="{00000000-0005-0000-0000-0000AB050000}"/>
    <cellStyle name="Normál 43 7" xfId="1666" xr:uid="{00000000-0005-0000-0000-0000AC050000}"/>
    <cellStyle name="Normál 43 8" xfId="1687" xr:uid="{00000000-0005-0000-0000-0000AD050000}"/>
    <cellStyle name="Normál 43 9" xfId="1825" xr:uid="{00000000-0005-0000-0000-0000AE050000}"/>
    <cellStyle name="Normal 44" xfId="1522" xr:uid="{00000000-0005-0000-0000-0000AF050000}"/>
    <cellStyle name="Normál 44" xfId="460" xr:uid="{00000000-0005-0000-0000-0000B0050000}"/>
    <cellStyle name="Normál 44 2" xfId="978" xr:uid="{00000000-0005-0000-0000-0000B1050000}"/>
    <cellStyle name="Normál 44 3" xfId="977" xr:uid="{00000000-0005-0000-0000-0000B2050000}"/>
    <cellStyle name="Normal 45" xfId="1523" xr:uid="{00000000-0005-0000-0000-0000B3050000}"/>
    <cellStyle name="Normál 45" xfId="459" xr:uid="{00000000-0005-0000-0000-0000B4050000}"/>
    <cellStyle name="Normál 45 2" xfId="980" xr:uid="{00000000-0005-0000-0000-0000B5050000}"/>
    <cellStyle name="Normál 45 3" xfId="1524" xr:uid="{00000000-0005-0000-0000-0000B6050000}"/>
    <cellStyle name="Normál 45 4" xfId="979" xr:uid="{00000000-0005-0000-0000-0000B7050000}"/>
    <cellStyle name="Normal 46" xfId="1525" xr:uid="{00000000-0005-0000-0000-0000B8050000}"/>
    <cellStyle name="Normál 46" xfId="503" xr:uid="{00000000-0005-0000-0000-0000B9050000}"/>
    <cellStyle name="Normál 46 2" xfId="981" xr:uid="{00000000-0005-0000-0000-0000BA050000}"/>
    <cellStyle name="Normal 47" xfId="1526" xr:uid="{00000000-0005-0000-0000-0000BB050000}"/>
    <cellStyle name="Normál 47" xfId="580" xr:uid="{00000000-0005-0000-0000-0000BC050000}"/>
    <cellStyle name="Normál 47 2" xfId="1527" xr:uid="{00000000-0005-0000-0000-0000BD050000}"/>
    <cellStyle name="Normál 47 3" xfId="982" xr:uid="{00000000-0005-0000-0000-0000BE050000}"/>
    <cellStyle name="Normal 48" xfId="1528" xr:uid="{00000000-0005-0000-0000-0000BF050000}"/>
    <cellStyle name="Normál 48" xfId="581" xr:uid="{00000000-0005-0000-0000-0000C0050000}"/>
    <cellStyle name="Normál 48 2" xfId="1529" xr:uid="{00000000-0005-0000-0000-0000C1050000}"/>
    <cellStyle name="Normál 48 3" xfId="983" xr:uid="{00000000-0005-0000-0000-0000C2050000}"/>
    <cellStyle name="Normal 49" xfId="1530" xr:uid="{00000000-0005-0000-0000-0000C3050000}"/>
    <cellStyle name="Normál 49" xfId="582" xr:uid="{00000000-0005-0000-0000-0000C4050000}"/>
    <cellStyle name="Normál 49 2" xfId="1531" xr:uid="{00000000-0005-0000-0000-0000C5050000}"/>
    <cellStyle name="Normál 49 3" xfId="984" xr:uid="{00000000-0005-0000-0000-0000C6050000}"/>
    <cellStyle name="Normal 5" xfId="985" xr:uid="{00000000-0005-0000-0000-0000C7050000}"/>
    <cellStyle name="Normál 5" xfId="318" xr:uid="{00000000-0005-0000-0000-0000C8050000}"/>
    <cellStyle name="Normal 5 2" xfId="1532" xr:uid="{00000000-0005-0000-0000-0000C9050000}"/>
    <cellStyle name="Normál 5 2" xfId="504" xr:uid="{00000000-0005-0000-0000-0000CA050000}"/>
    <cellStyle name="Normál 5 2 10" xfId="1979" xr:uid="{00000000-0005-0000-0000-0000CB050000}"/>
    <cellStyle name="Normal 5 2 2" xfId="1533" xr:uid="{00000000-0005-0000-0000-0000CC050000}"/>
    <cellStyle name="Normál 5 2 2" xfId="1534" xr:uid="{00000000-0005-0000-0000-0000CD050000}"/>
    <cellStyle name="Normál 5 2 3" xfId="986" xr:uid="{00000000-0005-0000-0000-0000CE050000}"/>
    <cellStyle name="Normál 5 2 4" xfId="1680" xr:uid="{00000000-0005-0000-0000-0000CF050000}"/>
    <cellStyle name="Normál 5 2 5" xfId="1719" xr:uid="{00000000-0005-0000-0000-0000D0050000}"/>
    <cellStyle name="Normál 5 2 6" xfId="1648" xr:uid="{00000000-0005-0000-0000-0000D1050000}"/>
    <cellStyle name="Normál 5 2 7" xfId="1695" xr:uid="{00000000-0005-0000-0000-0000D2050000}"/>
    <cellStyle name="Normál 5 2 8" xfId="1710" xr:uid="{00000000-0005-0000-0000-0000D3050000}"/>
    <cellStyle name="Normál 5 2 9" xfId="897" xr:uid="{00000000-0005-0000-0000-0000D4050000}"/>
    <cellStyle name="Normal 5 3" xfId="1535" xr:uid="{00000000-0005-0000-0000-0000D5050000}"/>
    <cellStyle name="Normál 5 3" xfId="987" xr:uid="{00000000-0005-0000-0000-0000D6050000}"/>
    <cellStyle name="Normal 50" xfId="1536" xr:uid="{00000000-0005-0000-0000-0000D7050000}"/>
    <cellStyle name="Normál 50" xfId="583" xr:uid="{00000000-0005-0000-0000-0000D8050000}"/>
    <cellStyle name="Normál 50 2" xfId="988" xr:uid="{00000000-0005-0000-0000-0000D9050000}"/>
    <cellStyle name="Normal 51" xfId="1537" xr:uid="{00000000-0005-0000-0000-0000DA050000}"/>
    <cellStyle name="Normál 51" xfId="584" xr:uid="{00000000-0005-0000-0000-0000DB050000}"/>
    <cellStyle name="Normál 51 2" xfId="989" xr:uid="{00000000-0005-0000-0000-0000DC050000}"/>
    <cellStyle name="Normal 52" xfId="1538" xr:uid="{00000000-0005-0000-0000-0000DD050000}"/>
    <cellStyle name="Normál 52" xfId="586" xr:uid="{00000000-0005-0000-0000-0000DE050000}"/>
    <cellStyle name="Normál 52 2" xfId="990" xr:uid="{00000000-0005-0000-0000-0000DF050000}"/>
    <cellStyle name="Normal 53" xfId="1539" xr:uid="{00000000-0005-0000-0000-0000E0050000}"/>
    <cellStyle name="Normál 53" xfId="59" xr:uid="{00000000-0005-0000-0000-0000E1050000}"/>
    <cellStyle name="Normál 53 2" xfId="992" xr:uid="{00000000-0005-0000-0000-0000E2050000}"/>
    <cellStyle name="Normál 53 3" xfId="991" xr:uid="{00000000-0005-0000-0000-0000E3050000}"/>
    <cellStyle name="Normal 54" xfId="1540" xr:uid="{00000000-0005-0000-0000-0000E4050000}"/>
    <cellStyle name="Normál 54" xfId="993" xr:uid="{00000000-0005-0000-0000-0000E5050000}"/>
    <cellStyle name="Normál 54 10" xfId="1761" xr:uid="{00000000-0005-0000-0000-0000E6050000}"/>
    <cellStyle name="Normal 54 2" xfId="1541" xr:uid="{00000000-0005-0000-0000-0000E7050000}"/>
    <cellStyle name="Normál 54 2" xfId="1756" xr:uid="{00000000-0005-0000-0000-0000E8050000}"/>
    <cellStyle name="Normál 54 3" xfId="1744" xr:uid="{00000000-0005-0000-0000-0000E9050000}"/>
    <cellStyle name="Normál 54 4" xfId="1739" xr:uid="{00000000-0005-0000-0000-0000EA050000}"/>
    <cellStyle name="Normál 54 5" xfId="1743" xr:uid="{00000000-0005-0000-0000-0000EB050000}"/>
    <cellStyle name="Normál 54 6" xfId="1751" xr:uid="{00000000-0005-0000-0000-0000EC050000}"/>
    <cellStyle name="Normál 54 7" xfId="1741" xr:uid="{00000000-0005-0000-0000-0000ED050000}"/>
    <cellStyle name="Normál 54 8" xfId="1740" xr:uid="{00000000-0005-0000-0000-0000EE050000}"/>
    <cellStyle name="Normál 54 9" xfId="1742" xr:uid="{00000000-0005-0000-0000-0000EF050000}"/>
    <cellStyle name="Normal 55" xfId="1542" xr:uid="{00000000-0005-0000-0000-0000F0050000}"/>
    <cellStyle name="Normál 55" xfId="994" xr:uid="{00000000-0005-0000-0000-0000F1050000}"/>
    <cellStyle name="Normal 55 2" xfId="1543" xr:uid="{00000000-0005-0000-0000-0000F2050000}"/>
    <cellStyle name="Normal 56" xfId="1544" xr:uid="{00000000-0005-0000-0000-0000F3050000}"/>
    <cellStyle name="Normál 56" xfId="995" xr:uid="{00000000-0005-0000-0000-0000F4050000}"/>
    <cellStyle name="Normal 56 2" xfId="1545" xr:uid="{00000000-0005-0000-0000-0000F5050000}"/>
    <cellStyle name="Normal 57" xfId="1546" xr:uid="{00000000-0005-0000-0000-0000F6050000}"/>
    <cellStyle name="Normál 57" xfId="996" xr:uid="{00000000-0005-0000-0000-0000F7050000}"/>
    <cellStyle name="Normal 58" xfId="1547" xr:uid="{00000000-0005-0000-0000-0000F8050000}"/>
    <cellStyle name="Normál 58" xfId="997" xr:uid="{00000000-0005-0000-0000-0000F9050000}"/>
    <cellStyle name="Normál 58 2" xfId="1757" xr:uid="{00000000-0005-0000-0000-0000FA050000}"/>
    <cellStyle name="Normal 59" xfId="1548" xr:uid="{00000000-0005-0000-0000-0000FB050000}"/>
    <cellStyle name="Normál 59" xfId="998" xr:uid="{00000000-0005-0000-0000-0000FC050000}"/>
    <cellStyle name="Normál 59 2" xfId="999" xr:uid="{00000000-0005-0000-0000-0000FD050000}"/>
    <cellStyle name="Normál 59 3" xfId="2061" xr:uid="{00000000-0005-0000-0000-0000FE050000}"/>
    <cellStyle name="Normal 6" xfId="1549" xr:uid="{00000000-0005-0000-0000-0000FF050000}"/>
    <cellStyle name="Normál 6" xfId="319" xr:uid="{00000000-0005-0000-0000-000000060000}"/>
    <cellStyle name="Normal 6 2" xfId="1550" xr:uid="{00000000-0005-0000-0000-000001060000}"/>
    <cellStyle name="Normál 6 2" xfId="1000" xr:uid="{00000000-0005-0000-0000-000002060000}"/>
    <cellStyle name="Normal 6 2 2" xfId="1551" xr:uid="{00000000-0005-0000-0000-000003060000}"/>
    <cellStyle name="Normál 6 2 2" xfId="1001" xr:uid="{00000000-0005-0000-0000-000004060000}"/>
    <cellStyle name="Normal 6 3" xfId="1552" xr:uid="{00000000-0005-0000-0000-000005060000}"/>
    <cellStyle name="Normal 60" xfId="1553" xr:uid="{00000000-0005-0000-0000-000006060000}"/>
    <cellStyle name="Normál 60" xfId="1002" xr:uid="{00000000-0005-0000-0000-000007060000}"/>
    <cellStyle name="Normál 60 2" xfId="1003" xr:uid="{00000000-0005-0000-0000-000008060000}"/>
    <cellStyle name="Normal 61" xfId="1554" xr:uid="{00000000-0005-0000-0000-000009060000}"/>
    <cellStyle name="Normál 61" xfId="1004" xr:uid="{00000000-0005-0000-0000-00000A060000}"/>
    <cellStyle name="Normál 61 2" xfId="1005" xr:uid="{00000000-0005-0000-0000-00000B060000}"/>
    <cellStyle name="Normal 62" xfId="1555" xr:uid="{00000000-0005-0000-0000-00000C060000}"/>
    <cellStyle name="Normál 62" xfId="1006" xr:uid="{00000000-0005-0000-0000-00000D060000}"/>
    <cellStyle name="Normál 62 2" xfId="1007" xr:uid="{00000000-0005-0000-0000-00000E060000}"/>
    <cellStyle name="Normál 62 3" xfId="1008" xr:uid="{00000000-0005-0000-0000-00000F060000}"/>
    <cellStyle name="Normal 63" xfId="1556" xr:uid="{00000000-0005-0000-0000-000010060000}"/>
    <cellStyle name="Normál 63" xfId="1009" xr:uid="{00000000-0005-0000-0000-000011060000}"/>
    <cellStyle name="Normál 63 2" xfId="1010" xr:uid="{00000000-0005-0000-0000-000012060000}"/>
    <cellStyle name="Normál 63 2 2" xfId="2137" xr:uid="{00000000-0005-0000-0000-000013060000}"/>
    <cellStyle name="Normál 63 2 2 2" xfId="2218" xr:uid="{00000000-0005-0000-0000-000014060000}"/>
    <cellStyle name="Normál 63 2 3" xfId="2217" xr:uid="{00000000-0005-0000-0000-000015060000}"/>
    <cellStyle name="Normál 63 2 4" xfId="2136" xr:uid="{00000000-0005-0000-0000-000016060000}"/>
    <cellStyle name="Normál 63 3" xfId="1011" xr:uid="{00000000-0005-0000-0000-000017060000}"/>
    <cellStyle name="Normál 63 3 2" xfId="2219" xr:uid="{00000000-0005-0000-0000-000018060000}"/>
    <cellStyle name="Normál 63 3 3" xfId="2138" xr:uid="{00000000-0005-0000-0000-000019060000}"/>
    <cellStyle name="Normál 63 4" xfId="2216" xr:uid="{00000000-0005-0000-0000-00001A060000}"/>
    <cellStyle name="Normál 63 5" xfId="2135" xr:uid="{00000000-0005-0000-0000-00001B060000}"/>
    <cellStyle name="Normal 64" xfId="1557" xr:uid="{00000000-0005-0000-0000-00001C060000}"/>
    <cellStyle name="Normál 64" xfId="1012" xr:uid="{00000000-0005-0000-0000-00001D060000}"/>
    <cellStyle name="Normál 64 2" xfId="1013" xr:uid="{00000000-0005-0000-0000-00001E060000}"/>
    <cellStyle name="Normál 64 3" xfId="2139" xr:uid="{00000000-0005-0000-0000-00001F060000}"/>
    <cellStyle name="Normal 65" xfId="1558" xr:uid="{00000000-0005-0000-0000-000020060000}"/>
    <cellStyle name="Normál 65" xfId="1014" xr:uid="{00000000-0005-0000-0000-000021060000}"/>
    <cellStyle name="Normál 65 2" xfId="1015" xr:uid="{00000000-0005-0000-0000-000022060000}"/>
    <cellStyle name="Normál 65 3" xfId="2140" xr:uid="{00000000-0005-0000-0000-000023060000}"/>
    <cellStyle name="Normal 66" xfId="1559" xr:uid="{00000000-0005-0000-0000-000024060000}"/>
    <cellStyle name="Normál 66" xfId="1016" xr:uid="{00000000-0005-0000-0000-000025060000}"/>
    <cellStyle name="Normál 66 2" xfId="1017" xr:uid="{00000000-0005-0000-0000-000026060000}"/>
    <cellStyle name="Normál 66 3" xfId="2141" xr:uid="{00000000-0005-0000-0000-000027060000}"/>
    <cellStyle name="Normal 67" xfId="1560" xr:uid="{00000000-0005-0000-0000-000028060000}"/>
    <cellStyle name="Normál 67" xfId="1018" xr:uid="{00000000-0005-0000-0000-000029060000}"/>
    <cellStyle name="Normál 67 2" xfId="2142" xr:uid="{00000000-0005-0000-0000-00002A060000}"/>
    <cellStyle name="Normal 68" xfId="1561" xr:uid="{00000000-0005-0000-0000-00002B060000}"/>
    <cellStyle name="Normál 68" xfId="1019" xr:uid="{00000000-0005-0000-0000-00002C060000}"/>
    <cellStyle name="Normál 68 2" xfId="2143" xr:uid="{00000000-0005-0000-0000-00002D060000}"/>
    <cellStyle name="Normal 69" xfId="1562" xr:uid="{00000000-0005-0000-0000-00002E060000}"/>
    <cellStyle name="Normál 69" xfId="1020" xr:uid="{00000000-0005-0000-0000-00002F060000}"/>
    <cellStyle name="Normál 69 2" xfId="2144" xr:uid="{00000000-0005-0000-0000-000030060000}"/>
    <cellStyle name="Normal 7" xfId="1563" xr:uid="{00000000-0005-0000-0000-000031060000}"/>
    <cellStyle name="Normál 7" xfId="320" xr:uid="{00000000-0005-0000-0000-000032060000}"/>
    <cellStyle name="Normal 7 2" xfId="1564" xr:uid="{00000000-0005-0000-0000-000033060000}"/>
    <cellStyle name="Normál 7 2" xfId="1021" xr:uid="{00000000-0005-0000-0000-000034060000}"/>
    <cellStyle name="Normál 7 2 2" xfId="2146" xr:uid="{00000000-0005-0000-0000-000035060000}"/>
    <cellStyle name="Normál 7 2 2 2" xfId="2147" xr:uid="{00000000-0005-0000-0000-000036060000}"/>
    <cellStyle name="Normál 7 2 2 2 2" xfId="2222" xr:uid="{00000000-0005-0000-0000-000037060000}"/>
    <cellStyle name="Normál 7 2 2 3" xfId="2221" xr:uid="{00000000-0005-0000-0000-000038060000}"/>
    <cellStyle name="Normál 7 2 3" xfId="2148" xr:uid="{00000000-0005-0000-0000-000039060000}"/>
    <cellStyle name="Normál 7 2 3 2" xfId="2223" xr:uid="{00000000-0005-0000-0000-00003A060000}"/>
    <cellStyle name="Normál 7 2 4" xfId="2220" xr:uid="{00000000-0005-0000-0000-00003B060000}"/>
    <cellStyle name="Normál 7 2 5" xfId="2145" xr:uid="{00000000-0005-0000-0000-00003C060000}"/>
    <cellStyle name="Normal 7 3" xfId="1565" xr:uid="{00000000-0005-0000-0000-00003D060000}"/>
    <cellStyle name="Normal 7 3 2" xfId="1566" xr:uid="{00000000-0005-0000-0000-00003E060000}"/>
    <cellStyle name="Normal 7 4" xfId="1567" xr:uid="{00000000-0005-0000-0000-00003F060000}"/>
    <cellStyle name="Normal 70" xfId="1568" xr:uid="{00000000-0005-0000-0000-000040060000}"/>
    <cellStyle name="Normál 70" xfId="1022" xr:uid="{00000000-0005-0000-0000-000041060000}"/>
    <cellStyle name="Normál 70 2" xfId="2149" xr:uid="{00000000-0005-0000-0000-000042060000}"/>
    <cellStyle name="Normal 71" xfId="1569" xr:uid="{00000000-0005-0000-0000-000043060000}"/>
    <cellStyle name="Normál 71" xfId="1023" xr:uid="{00000000-0005-0000-0000-000044060000}"/>
    <cellStyle name="Normál 71 2" xfId="1024" xr:uid="{00000000-0005-0000-0000-000045060000}"/>
    <cellStyle name="Normal 72" xfId="1570" xr:uid="{00000000-0005-0000-0000-000046060000}"/>
    <cellStyle name="Normál 72" xfId="1025" xr:uid="{00000000-0005-0000-0000-000047060000}"/>
    <cellStyle name="Normál 72 2" xfId="1026" xr:uid="{00000000-0005-0000-0000-000048060000}"/>
    <cellStyle name="Normál 72 3" xfId="2150" xr:uid="{00000000-0005-0000-0000-000049060000}"/>
    <cellStyle name="Normal 73" xfId="1571" xr:uid="{00000000-0005-0000-0000-00004A060000}"/>
    <cellStyle name="Normál 73" xfId="1027" xr:uid="{00000000-0005-0000-0000-00004B060000}"/>
    <cellStyle name="Normál 73 2" xfId="1028" xr:uid="{00000000-0005-0000-0000-00004C060000}"/>
    <cellStyle name="Normál 73 3" xfId="2151" xr:uid="{00000000-0005-0000-0000-00004D060000}"/>
    <cellStyle name="Normal 74" xfId="1572" xr:uid="{00000000-0005-0000-0000-00004E060000}"/>
    <cellStyle name="Normál 74" xfId="1029" xr:uid="{00000000-0005-0000-0000-00004F060000}"/>
    <cellStyle name="Normál 74 2" xfId="1030" xr:uid="{00000000-0005-0000-0000-000050060000}"/>
    <cellStyle name="Normál 74 2 2" xfId="2225" xr:uid="{00000000-0005-0000-0000-000051060000}"/>
    <cellStyle name="Normál 74 2 3" xfId="2153" xr:uid="{00000000-0005-0000-0000-000052060000}"/>
    <cellStyle name="Normál 74 3" xfId="2224" xr:uid="{00000000-0005-0000-0000-000053060000}"/>
    <cellStyle name="Normál 74 4" xfId="2152" xr:uid="{00000000-0005-0000-0000-000054060000}"/>
    <cellStyle name="Normal 75" xfId="1573" xr:uid="{00000000-0005-0000-0000-000055060000}"/>
    <cellStyle name="Normál 75" xfId="1031" xr:uid="{00000000-0005-0000-0000-000056060000}"/>
    <cellStyle name="Normál 75 2" xfId="2155" xr:uid="{00000000-0005-0000-0000-000057060000}"/>
    <cellStyle name="Normál 75 2 2" xfId="2227" xr:uid="{00000000-0005-0000-0000-000058060000}"/>
    <cellStyle name="Normál 75 3" xfId="2226" xr:uid="{00000000-0005-0000-0000-000059060000}"/>
    <cellStyle name="Normál 75 4" xfId="2154" xr:uid="{00000000-0005-0000-0000-00005A060000}"/>
    <cellStyle name="Normal 76" xfId="1574" xr:uid="{00000000-0005-0000-0000-00005B060000}"/>
    <cellStyle name="Normál 76" xfId="1032" xr:uid="{00000000-0005-0000-0000-00005C060000}"/>
    <cellStyle name="Normál 76 2" xfId="1033" xr:uid="{00000000-0005-0000-0000-00005D060000}"/>
    <cellStyle name="Normal 77" xfId="1575" xr:uid="{00000000-0005-0000-0000-00005E060000}"/>
    <cellStyle name="Normál 77" xfId="1034" xr:uid="{00000000-0005-0000-0000-00005F060000}"/>
    <cellStyle name="Normal 78" xfId="1576" xr:uid="{00000000-0005-0000-0000-000060060000}"/>
    <cellStyle name="Normál 78" xfId="1035" xr:uid="{00000000-0005-0000-0000-000061060000}"/>
    <cellStyle name="Normal 79" xfId="1577" xr:uid="{00000000-0005-0000-0000-000062060000}"/>
    <cellStyle name="Normál 79" xfId="1036" xr:uid="{00000000-0005-0000-0000-000063060000}"/>
    <cellStyle name="Normal 8" xfId="1578" xr:uid="{00000000-0005-0000-0000-000064060000}"/>
    <cellStyle name="Normál 8" xfId="321" xr:uid="{00000000-0005-0000-0000-000065060000}"/>
    <cellStyle name="Normál 8 2" xfId="1037" xr:uid="{00000000-0005-0000-0000-000066060000}"/>
    <cellStyle name="Normál 8 2 2" xfId="1980" xr:uid="{00000000-0005-0000-0000-000067060000}"/>
    <cellStyle name="Normál 8 2 3" xfId="2156" xr:uid="{00000000-0005-0000-0000-000068060000}"/>
    <cellStyle name="Normal 80" xfId="1579" xr:uid="{00000000-0005-0000-0000-000069060000}"/>
    <cellStyle name="Normál 80" xfId="1038" xr:uid="{00000000-0005-0000-0000-00006A060000}"/>
    <cellStyle name="Normal 81" xfId="1844" xr:uid="{00000000-0005-0000-0000-00006B060000}"/>
    <cellStyle name="Normál 81" xfId="1039" xr:uid="{00000000-0005-0000-0000-00006C060000}"/>
    <cellStyle name="Normal 82" xfId="1917" xr:uid="{00000000-0005-0000-0000-00006D060000}"/>
    <cellStyle name="Normál 82" xfId="1580" xr:uid="{00000000-0005-0000-0000-00006E060000}"/>
    <cellStyle name="Normal 83" xfId="1874" xr:uid="{00000000-0005-0000-0000-00006F060000}"/>
    <cellStyle name="Normál 83" xfId="1581" xr:uid="{00000000-0005-0000-0000-000070060000}"/>
    <cellStyle name="Normal 84" xfId="1925" xr:uid="{00000000-0005-0000-0000-000071060000}"/>
    <cellStyle name="Normál 84" xfId="1582" xr:uid="{00000000-0005-0000-0000-000072060000}"/>
    <cellStyle name="Normal 85" xfId="1888" xr:uid="{00000000-0005-0000-0000-000073060000}"/>
    <cellStyle name="Normál 85" xfId="1583" xr:uid="{00000000-0005-0000-0000-000074060000}"/>
    <cellStyle name="Normal 86" xfId="1937" xr:uid="{00000000-0005-0000-0000-000075060000}"/>
    <cellStyle name="Normál 86" xfId="1584" xr:uid="{00000000-0005-0000-0000-000076060000}"/>
    <cellStyle name="Normal 87" xfId="1864" xr:uid="{00000000-0005-0000-0000-000077060000}"/>
    <cellStyle name="Normál 87" xfId="1585" xr:uid="{00000000-0005-0000-0000-000078060000}"/>
    <cellStyle name="Normal 88" xfId="1945" xr:uid="{00000000-0005-0000-0000-000079060000}"/>
    <cellStyle name="Normál 88" xfId="1586" xr:uid="{00000000-0005-0000-0000-00007A060000}"/>
    <cellStyle name="Normál 88 2" xfId="2228" xr:uid="{00000000-0005-0000-0000-00007B060000}"/>
    <cellStyle name="Normal 89" xfId="1901" xr:uid="{00000000-0005-0000-0000-00007C060000}"/>
    <cellStyle name="Normál 89" xfId="1587" xr:uid="{00000000-0005-0000-0000-00007D060000}"/>
    <cellStyle name="Normál 89 2" xfId="2203" xr:uid="{00000000-0005-0000-0000-00007E060000}"/>
    <cellStyle name="Normal 9" xfId="1588" xr:uid="{00000000-0005-0000-0000-00007F060000}"/>
    <cellStyle name="Normál 9" xfId="322" xr:uid="{00000000-0005-0000-0000-000080060000}"/>
    <cellStyle name="Normál 9 2" xfId="1040" xr:uid="{00000000-0005-0000-0000-000081060000}"/>
    <cellStyle name="Normál 9 2 2" xfId="1981" xr:uid="{00000000-0005-0000-0000-000082060000}"/>
    <cellStyle name="Normal 90" xfId="1940" xr:uid="{00000000-0005-0000-0000-000083060000}"/>
    <cellStyle name="Normál 90" xfId="1589" xr:uid="{00000000-0005-0000-0000-000084060000}"/>
    <cellStyle name="Normál 90 2" xfId="1984" xr:uid="{00000000-0005-0000-0000-000085060000}"/>
    <cellStyle name="Normál 91" xfId="1590" xr:uid="{00000000-0005-0000-0000-000086060000}"/>
    <cellStyle name="Normál 91 2" xfId="1985" xr:uid="{00000000-0005-0000-0000-000087060000}"/>
    <cellStyle name="Normál 92" xfId="1591" xr:uid="{00000000-0005-0000-0000-000088060000}"/>
    <cellStyle name="Normál 92 2" xfId="1986" xr:uid="{00000000-0005-0000-0000-000089060000}"/>
    <cellStyle name="Normál 93" xfId="1592" xr:uid="{00000000-0005-0000-0000-00008A060000}"/>
    <cellStyle name="Normál 93 2" xfId="1987" xr:uid="{00000000-0005-0000-0000-00008B060000}"/>
    <cellStyle name="Normál 94" xfId="1593" xr:uid="{00000000-0005-0000-0000-00008C060000}"/>
    <cellStyle name="Normál 94 2" xfId="1988" xr:uid="{00000000-0005-0000-0000-00008D060000}"/>
    <cellStyle name="Normál 95" xfId="1594" xr:uid="{00000000-0005-0000-0000-00008E060000}"/>
    <cellStyle name="Normál 95 2" xfId="1989" xr:uid="{00000000-0005-0000-0000-00008F060000}"/>
    <cellStyle name="Normál 96" xfId="1595" xr:uid="{00000000-0005-0000-0000-000090060000}"/>
    <cellStyle name="Normál 96 2" xfId="1990" xr:uid="{00000000-0005-0000-0000-000091060000}"/>
    <cellStyle name="Normál 97" xfId="1596" xr:uid="{00000000-0005-0000-0000-000092060000}"/>
    <cellStyle name="Normál 97 2" xfId="1991" xr:uid="{00000000-0005-0000-0000-000093060000}"/>
    <cellStyle name="Normál 98" xfId="1597" xr:uid="{00000000-0005-0000-0000-000094060000}"/>
    <cellStyle name="Normál 98 2" xfId="1992" xr:uid="{00000000-0005-0000-0000-000095060000}"/>
    <cellStyle name="Normál 99" xfId="1735" xr:uid="{00000000-0005-0000-0000-000096060000}"/>
    <cellStyle name="Normál_0506_IR" xfId="30" xr:uid="{00000000-0005-0000-0000-000097060000}"/>
    <cellStyle name="Normal_CF06GR" xfId="31" xr:uid="{00000000-0005-0000-0000-000098060000}"/>
    <cellStyle name="Normál_historic consolidált P&amp;L quarters_0603" xfId="32" xr:uid="{00000000-0005-0000-0000-000099060000}"/>
    <cellStyle name="Normal_Mérleg" xfId="33" xr:uid="{00000000-0005-0000-0000-00009A060000}"/>
    <cellStyle name="Normál_Operating stat" xfId="34" xr:uid="{00000000-0005-0000-0000-00009B060000}"/>
    <cellStyle name="Normál_P&amp;L" xfId="35" xr:uid="{00000000-0005-0000-0000-00009C060000}"/>
    <cellStyle name="Normál_Segment" xfId="36" xr:uid="{00000000-0005-0000-0000-00009D060000}"/>
    <cellStyle name="Normál_segments_0209" xfId="37" xr:uid="{00000000-0005-0000-0000-00009E060000}"/>
    <cellStyle name="Normal_Sheet1" xfId="38" xr:uid="{00000000-0005-0000-0000-00009F060000}"/>
    <cellStyle name="Normál_web 4q2005 master_rebranded" xfId="39" xr:uid="{00000000-0005-0000-0000-0000A0060000}"/>
    <cellStyle name="Normalny_56.Podstawowe dane o woj.(1)" xfId="1041" xr:uid="{00000000-0005-0000-0000-0000A1060000}"/>
    <cellStyle name="Note" xfId="98" xr:uid="{00000000-0005-0000-0000-0000A2060000}"/>
    <cellStyle name="Note 2" xfId="1042" xr:uid="{00000000-0005-0000-0000-0000A3060000}"/>
    <cellStyle name="Note 2 2" xfId="1598" xr:uid="{00000000-0005-0000-0000-0000A4060000}"/>
    <cellStyle name="Note 2 2 2" xfId="1599" xr:uid="{00000000-0005-0000-0000-0000A5060000}"/>
    <cellStyle name="Note 2 3" xfId="1600" xr:uid="{00000000-0005-0000-0000-0000A6060000}"/>
    <cellStyle name="Note 2 4" xfId="1601" xr:uid="{00000000-0005-0000-0000-0000A7060000}"/>
    <cellStyle name="Note 2 5" xfId="2157" xr:uid="{00000000-0005-0000-0000-0000A8060000}"/>
    <cellStyle name="Note 3" xfId="1602" xr:uid="{00000000-0005-0000-0000-0000A9060000}"/>
    <cellStyle name="Note 4" xfId="1895" xr:uid="{00000000-0005-0000-0000-0000AA060000}"/>
    <cellStyle name="Note 5" xfId="1952" xr:uid="{00000000-0005-0000-0000-0000AB060000}"/>
    <cellStyle name="Output" xfId="99" xr:uid="{00000000-0005-0000-0000-0000AC060000}"/>
    <cellStyle name="Output 2" xfId="1603" xr:uid="{00000000-0005-0000-0000-0000AD060000}"/>
    <cellStyle name="Output 2 2" xfId="2158" xr:uid="{00000000-0005-0000-0000-0000AE060000}"/>
    <cellStyle name="Output 3" xfId="1896" xr:uid="{00000000-0005-0000-0000-0000AF060000}"/>
    <cellStyle name="Output 4" xfId="1882" xr:uid="{00000000-0005-0000-0000-0000B0060000}"/>
    <cellStyle name="OUTPUT LINE ITEMS" xfId="1043" xr:uid="{00000000-0005-0000-0000-0000B1060000}"/>
    <cellStyle name="Összesen 2" xfId="323" xr:uid="{00000000-0005-0000-0000-0000B2060000}"/>
    <cellStyle name="Összesen 3" xfId="455" xr:uid="{00000000-0005-0000-0000-0000B3060000}"/>
    <cellStyle name="Összesen 3 2" xfId="1044" xr:uid="{00000000-0005-0000-0000-0000B4060000}"/>
    <cellStyle name="Összesen 4" xfId="2159" xr:uid="{00000000-0005-0000-0000-0000B5060000}"/>
    <cellStyle name="Percent (0)" xfId="1045" xr:uid="{00000000-0005-0000-0000-0000B6060000}"/>
    <cellStyle name="Percent (0) 2" xfId="1046" xr:uid="{00000000-0005-0000-0000-0000B7060000}"/>
    <cellStyle name="Percent [0]" xfId="40" xr:uid="{00000000-0005-0000-0000-0000B8060000}"/>
    <cellStyle name="Percent [0] 2" xfId="325" xr:uid="{00000000-0005-0000-0000-0000B9060000}"/>
    <cellStyle name="Percent [0] 3" xfId="326" xr:uid="{00000000-0005-0000-0000-0000BA060000}"/>
    <cellStyle name="Percent [0] 4" xfId="324" xr:uid="{00000000-0005-0000-0000-0000BB060000}"/>
    <cellStyle name="Percent [0] 4 2" xfId="1047" xr:uid="{00000000-0005-0000-0000-0000BC060000}"/>
    <cellStyle name="Percent [0] 5" xfId="1048" xr:uid="{00000000-0005-0000-0000-0000BD060000}"/>
    <cellStyle name="Percent [00]" xfId="41" xr:uid="{00000000-0005-0000-0000-0000BE060000}"/>
    <cellStyle name="Percent [00] 2" xfId="328" xr:uid="{00000000-0005-0000-0000-0000BF060000}"/>
    <cellStyle name="Percent [00] 3" xfId="329" xr:uid="{00000000-0005-0000-0000-0000C0060000}"/>
    <cellStyle name="Percent [00] 4" xfId="327" xr:uid="{00000000-0005-0000-0000-0000C1060000}"/>
    <cellStyle name="Percent [00] 4 2" xfId="1049" xr:uid="{00000000-0005-0000-0000-0000C2060000}"/>
    <cellStyle name="Percent [00] 5" xfId="1050" xr:uid="{00000000-0005-0000-0000-0000C3060000}"/>
    <cellStyle name="Percent [2]" xfId="42" xr:uid="{00000000-0005-0000-0000-0000C4060000}"/>
    <cellStyle name="Percent [2] 2" xfId="331" xr:uid="{00000000-0005-0000-0000-0000C5060000}"/>
    <cellStyle name="Percent [2] 3" xfId="332" xr:uid="{00000000-0005-0000-0000-0000C6060000}"/>
    <cellStyle name="Percent [2] 4" xfId="333" xr:uid="{00000000-0005-0000-0000-0000C7060000}"/>
    <cellStyle name="Percent [2] 5" xfId="330" xr:uid="{00000000-0005-0000-0000-0000C8060000}"/>
    <cellStyle name="Percent [2] 5 2" xfId="1052" xr:uid="{00000000-0005-0000-0000-0000C9060000}"/>
    <cellStyle name="Percent [2] 5 3" xfId="1051" xr:uid="{00000000-0005-0000-0000-0000CA060000}"/>
    <cellStyle name="Percent 10" xfId="1604" xr:uid="{00000000-0005-0000-0000-0000CB060000}"/>
    <cellStyle name="Percent 11" xfId="1605" xr:uid="{00000000-0005-0000-0000-0000CC060000}"/>
    <cellStyle name="Percent 12" xfId="1606" xr:uid="{00000000-0005-0000-0000-0000CD060000}"/>
    <cellStyle name="Percent 13" xfId="1607" xr:uid="{00000000-0005-0000-0000-0000CE060000}"/>
    <cellStyle name="Percent 14" xfId="1608" xr:uid="{00000000-0005-0000-0000-0000CF060000}"/>
    <cellStyle name="Percent 15" xfId="1609" xr:uid="{00000000-0005-0000-0000-0000D0060000}"/>
    <cellStyle name="Percent 16" xfId="1610" xr:uid="{00000000-0005-0000-0000-0000D1060000}"/>
    <cellStyle name="Percent 17" xfId="1611" xr:uid="{00000000-0005-0000-0000-0000D2060000}"/>
    <cellStyle name="Percent 18" xfId="1612" xr:uid="{00000000-0005-0000-0000-0000D3060000}"/>
    <cellStyle name="Percent 19" xfId="1613" xr:uid="{00000000-0005-0000-0000-0000D4060000}"/>
    <cellStyle name="Percent 2" xfId="1053" xr:uid="{00000000-0005-0000-0000-0000D5060000}"/>
    <cellStyle name="Percent 2 2" xfId="1054" xr:uid="{00000000-0005-0000-0000-0000D6060000}"/>
    <cellStyle name="Percent 2 2 2" xfId="1614" xr:uid="{00000000-0005-0000-0000-0000D7060000}"/>
    <cellStyle name="Percent 2 3" xfId="1615" xr:uid="{00000000-0005-0000-0000-0000D8060000}"/>
    <cellStyle name="Percent 2 4" xfId="1616" xr:uid="{00000000-0005-0000-0000-0000D9060000}"/>
    <cellStyle name="Percent 2 5" xfId="1830" xr:uid="{00000000-0005-0000-0000-0000DA060000}"/>
    <cellStyle name="Percent 20" xfId="1617" xr:uid="{00000000-0005-0000-0000-0000DB060000}"/>
    <cellStyle name="Percent 21" xfId="1618" xr:uid="{00000000-0005-0000-0000-0000DC060000}"/>
    <cellStyle name="Percent 22" xfId="1619" xr:uid="{00000000-0005-0000-0000-0000DD060000}"/>
    <cellStyle name="Percent 23" xfId="1620" xr:uid="{00000000-0005-0000-0000-0000DE060000}"/>
    <cellStyle name="Percent 24" xfId="1621" xr:uid="{00000000-0005-0000-0000-0000DF060000}"/>
    <cellStyle name="Percent 25" xfId="1622" xr:uid="{00000000-0005-0000-0000-0000E0060000}"/>
    <cellStyle name="Percent 26" xfId="1623" xr:uid="{00000000-0005-0000-0000-0000E1060000}"/>
    <cellStyle name="Percent 27" xfId="1624" xr:uid="{00000000-0005-0000-0000-0000E2060000}"/>
    <cellStyle name="Percent 28" xfId="1625" xr:uid="{00000000-0005-0000-0000-0000E3060000}"/>
    <cellStyle name="Percent 29" xfId="1626" xr:uid="{00000000-0005-0000-0000-0000E4060000}"/>
    <cellStyle name="Percent 3" xfId="1055" xr:uid="{00000000-0005-0000-0000-0000E5060000}"/>
    <cellStyle name="Percent 3 2" xfId="1627" xr:uid="{00000000-0005-0000-0000-0000E6060000}"/>
    <cellStyle name="Percent 3 3" xfId="1628" xr:uid="{00000000-0005-0000-0000-0000E7060000}"/>
    <cellStyle name="Percent 30" xfId="1629" xr:uid="{00000000-0005-0000-0000-0000E8060000}"/>
    <cellStyle name="Percent 31" xfId="1630" xr:uid="{00000000-0005-0000-0000-0000E9060000}"/>
    <cellStyle name="Percent 32" xfId="1631" xr:uid="{00000000-0005-0000-0000-0000EA060000}"/>
    <cellStyle name="Percent 33" xfId="1632" xr:uid="{00000000-0005-0000-0000-0000EB060000}"/>
    <cellStyle name="Percent 34" xfId="1633" xr:uid="{00000000-0005-0000-0000-0000EC060000}"/>
    <cellStyle name="Percent 35" xfId="1634" xr:uid="{00000000-0005-0000-0000-0000ED060000}"/>
    <cellStyle name="Percent 36" xfId="1635" xr:uid="{00000000-0005-0000-0000-0000EE060000}"/>
    <cellStyle name="Percent 37" xfId="1636" xr:uid="{00000000-0005-0000-0000-0000EF060000}"/>
    <cellStyle name="Percent 38" xfId="1637" xr:uid="{00000000-0005-0000-0000-0000F0060000}"/>
    <cellStyle name="Percent 39" xfId="1943" xr:uid="{00000000-0005-0000-0000-0000F1060000}"/>
    <cellStyle name="Percent 4" xfId="1056" xr:uid="{00000000-0005-0000-0000-0000F2060000}"/>
    <cellStyle name="Percent 40" xfId="1949" xr:uid="{00000000-0005-0000-0000-0000F3060000}"/>
    <cellStyle name="Percent 41" xfId="1950" xr:uid="{00000000-0005-0000-0000-0000F4060000}"/>
    <cellStyle name="Percent 42" xfId="1951" xr:uid="{00000000-0005-0000-0000-0000F5060000}"/>
    <cellStyle name="Percent 43" xfId="1953" xr:uid="{00000000-0005-0000-0000-0000F6060000}"/>
    <cellStyle name="Percent 44" xfId="1954" xr:uid="{00000000-0005-0000-0000-0000F7060000}"/>
    <cellStyle name="Percent 45" xfId="1955" xr:uid="{00000000-0005-0000-0000-0000F8060000}"/>
    <cellStyle name="Percent 46" xfId="1928" xr:uid="{00000000-0005-0000-0000-0000F9060000}"/>
    <cellStyle name="Percent 47" xfId="1879" xr:uid="{00000000-0005-0000-0000-0000FA060000}"/>
    <cellStyle name="Percent 48" xfId="1957" xr:uid="{00000000-0005-0000-0000-0000FB060000}"/>
    <cellStyle name="Percent 49" xfId="1982" xr:uid="{00000000-0005-0000-0000-0000FC060000}"/>
    <cellStyle name="Percent 5" xfId="1638" xr:uid="{00000000-0005-0000-0000-0000FD060000}"/>
    <cellStyle name="Percent 6" xfId="1639" xr:uid="{00000000-0005-0000-0000-0000FE060000}"/>
    <cellStyle name="Percent 7" xfId="1640" xr:uid="{00000000-0005-0000-0000-0000FF060000}"/>
    <cellStyle name="Percent 8" xfId="1641" xr:uid="{00000000-0005-0000-0000-000000070000}"/>
    <cellStyle name="Percent 9" xfId="1642" xr:uid="{00000000-0005-0000-0000-000001070000}"/>
    <cellStyle name="Planungsobjekt" xfId="1057" xr:uid="{00000000-0005-0000-0000-000002070000}"/>
    <cellStyle name="PrePop Currency (0)" xfId="43" xr:uid="{00000000-0005-0000-0000-000003070000}"/>
    <cellStyle name="PrePop Currency (0) 2" xfId="335" xr:uid="{00000000-0005-0000-0000-000004070000}"/>
    <cellStyle name="PrePop Currency (0) 3" xfId="336" xr:uid="{00000000-0005-0000-0000-000005070000}"/>
    <cellStyle name="PrePop Currency (0) 4" xfId="334" xr:uid="{00000000-0005-0000-0000-000006070000}"/>
    <cellStyle name="PrePop Currency (0) 4 2" xfId="1058" xr:uid="{00000000-0005-0000-0000-000007070000}"/>
    <cellStyle name="PrePop Currency (0) 5" xfId="1059" xr:uid="{00000000-0005-0000-0000-000008070000}"/>
    <cellStyle name="PrePop Currency (2)" xfId="44" xr:uid="{00000000-0005-0000-0000-000009070000}"/>
    <cellStyle name="PrePop Currency (2) 2" xfId="338" xr:uid="{00000000-0005-0000-0000-00000A070000}"/>
    <cellStyle name="PrePop Currency (2) 3" xfId="339" xr:uid="{00000000-0005-0000-0000-00000B070000}"/>
    <cellStyle name="PrePop Currency (2) 4" xfId="337" xr:uid="{00000000-0005-0000-0000-00000C070000}"/>
    <cellStyle name="PrePop Currency (2) 4 2" xfId="1060" xr:uid="{00000000-0005-0000-0000-00000D070000}"/>
    <cellStyle name="PrePop Currency (2) 5" xfId="1061" xr:uid="{00000000-0005-0000-0000-00000E070000}"/>
    <cellStyle name="PrePop Units (0)" xfId="45" xr:uid="{00000000-0005-0000-0000-00000F070000}"/>
    <cellStyle name="PrePop Units (0) 2" xfId="341" xr:uid="{00000000-0005-0000-0000-000010070000}"/>
    <cellStyle name="PrePop Units (0) 3" xfId="342" xr:uid="{00000000-0005-0000-0000-000011070000}"/>
    <cellStyle name="PrePop Units (0) 4" xfId="340" xr:uid="{00000000-0005-0000-0000-000012070000}"/>
    <cellStyle name="PrePop Units (0) 4 2" xfId="1062" xr:uid="{00000000-0005-0000-0000-000013070000}"/>
    <cellStyle name="PrePop Units (0) 5" xfId="1063" xr:uid="{00000000-0005-0000-0000-000014070000}"/>
    <cellStyle name="PrePop Units (1)" xfId="46" xr:uid="{00000000-0005-0000-0000-000015070000}"/>
    <cellStyle name="PrePop Units (1) 2" xfId="344" xr:uid="{00000000-0005-0000-0000-000016070000}"/>
    <cellStyle name="PrePop Units (1) 3" xfId="345" xr:uid="{00000000-0005-0000-0000-000017070000}"/>
    <cellStyle name="PrePop Units (1) 4" xfId="343" xr:uid="{00000000-0005-0000-0000-000018070000}"/>
    <cellStyle name="PrePop Units (1) 4 2" xfId="1064" xr:uid="{00000000-0005-0000-0000-000019070000}"/>
    <cellStyle name="PrePop Units (1) 5" xfId="1065" xr:uid="{00000000-0005-0000-0000-00001A070000}"/>
    <cellStyle name="PrePop Units (2)" xfId="47" xr:uid="{00000000-0005-0000-0000-00001B070000}"/>
    <cellStyle name="PrePop Units (2) 2" xfId="347" xr:uid="{00000000-0005-0000-0000-00001C070000}"/>
    <cellStyle name="PrePop Units (2) 3" xfId="348" xr:uid="{00000000-0005-0000-0000-00001D070000}"/>
    <cellStyle name="PrePop Units (2) 4" xfId="346" xr:uid="{00000000-0005-0000-0000-00001E070000}"/>
    <cellStyle name="PrePop Units (2) 4 2" xfId="1066" xr:uid="{00000000-0005-0000-0000-00001F070000}"/>
    <cellStyle name="PrePop Units (2) 5" xfId="1067" xr:uid="{00000000-0005-0000-0000-000020070000}"/>
    <cellStyle name="Prozent_066_otherDirectCosts_S&amp;D" xfId="1068" xr:uid="{00000000-0005-0000-0000-000021070000}"/>
    <cellStyle name="PSChar" xfId="1069" xr:uid="{00000000-0005-0000-0000-000022070000}"/>
    <cellStyle name="PSDate" xfId="1070" xr:uid="{00000000-0005-0000-0000-000023070000}"/>
    <cellStyle name="PSDec" xfId="1071" xr:uid="{00000000-0005-0000-0000-000024070000}"/>
    <cellStyle name="PSHeading" xfId="1072" xr:uid="{00000000-0005-0000-0000-000025070000}"/>
    <cellStyle name="PSHeading 2" xfId="1073" xr:uid="{00000000-0005-0000-0000-000026070000}"/>
    <cellStyle name="PSInt" xfId="1074" xr:uid="{00000000-0005-0000-0000-000027070000}"/>
    <cellStyle name="PSSpacer" xfId="1075" xr:uid="{00000000-0005-0000-0000-000028070000}"/>
    <cellStyle name="RevList" xfId="1076" xr:uid="{00000000-0005-0000-0000-000029070000}"/>
    <cellStyle name="RevList 2" xfId="1983" xr:uid="{00000000-0005-0000-0000-00002A070000}"/>
    <cellStyle name="Rossz 2" xfId="349" xr:uid="{00000000-0005-0000-0000-00002B070000}"/>
    <cellStyle name="Rossz 3" xfId="434" xr:uid="{00000000-0005-0000-0000-00002C070000}"/>
    <cellStyle name="Rossz 3 2" xfId="1078" xr:uid="{00000000-0005-0000-0000-00002D070000}"/>
    <cellStyle name="Rossz 4" xfId="2160" xr:uid="{00000000-0005-0000-0000-00002E070000}"/>
    <cellStyle name="saját1" xfId="1079" xr:uid="{00000000-0005-0000-0000-00002F070000}"/>
    <cellStyle name="SAPBEXaggData" xfId="100" xr:uid="{00000000-0005-0000-0000-000030070000}"/>
    <cellStyle name="SAPBEXaggData 2" xfId="350" xr:uid="{00000000-0005-0000-0000-000031070000}"/>
    <cellStyle name="SAPBEXaggData 2 2" xfId="510" xr:uid="{00000000-0005-0000-0000-000032070000}"/>
    <cellStyle name="SAPBEXaggData 2 2 2" xfId="1643" xr:uid="{00000000-0005-0000-0000-000033070000}"/>
    <cellStyle name="SAPBEXaggData 2 2 3" xfId="1081" xr:uid="{00000000-0005-0000-0000-000034070000}"/>
    <cellStyle name="SAPBEXaggData 2 3" xfId="1080" xr:uid="{00000000-0005-0000-0000-000035070000}"/>
    <cellStyle name="SAPBEXaggData 3" xfId="425" xr:uid="{00000000-0005-0000-0000-000036070000}"/>
    <cellStyle name="SAPBEXaggData 3 2" xfId="511" xr:uid="{00000000-0005-0000-0000-000037070000}"/>
    <cellStyle name="SAPBEXaggData 4" xfId="462" xr:uid="{00000000-0005-0000-0000-000038070000}"/>
    <cellStyle name="SAPBEXaggData 4 2" xfId="509" xr:uid="{00000000-0005-0000-0000-000039070000}"/>
    <cellStyle name="SAPBEXaggDataEmph" xfId="101" xr:uid="{00000000-0005-0000-0000-00003A070000}"/>
    <cellStyle name="SAPBEXaggDataEmph 2" xfId="351" xr:uid="{00000000-0005-0000-0000-00003B070000}"/>
    <cellStyle name="SAPBEXaggDataEmph 2 2" xfId="512" xr:uid="{00000000-0005-0000-0000-00003C070000}"/>
    <cellStyle name="SAPBEXaggDataEmph 2 3" xfId="1082" xr:uid="{00000000-0005-0000-0000-00003D070000}"/>
    <cellStyle name="SAPBEXaggDataEmph 3" xfId="463" xr:uid="{00000000-0005-0000-0000-00003E070000}"/>
    <cellStyle name="SAPBEXaggDataEmph 4" xfId="2161" xr:uid="{00000000-0005-0000-0000-00003F070000}"/>
    <cellStyle name="SAPBEXaggItem" xfId="102" xr:uid="{00000000-0005-0000-0000-000040070000}"/>
    <cellStyle name="SAPBEXaggItem 2" xfId="353" xr:uid="{00000000-0005-0000-0000-000041070000}"/>
    <cellStyle name="SAPBEXaggItem 2 2" xfId="514" xr:uid="{00000000-0005-0000-0000-000042070000}"/>
    <cellStyle name="SAPBEXaggItem 2 2 2" xfId="1644" xr:uid="{00000000-0005-0000-0000-000043070000}"/>
    <cellStyle name="SAPBEXaggItem 2 2 3" xfId="1084" xr:uid="{00000000-0005-0000-0000-000044070000}"/>
    <cellStyle name="SAPBEXaggItem 2 3" xfId="1083" xr:uid="{00000000-0005-0000-0000-000045070000}"/>
    <cellStyle name="SAPBEXaggItem 3" xfId="352" xr:uid="{00000000-0005-0000-0000-000046070000}"/>
    <cellStyle name="SAPBEXaggItem 3 2" xfId="515" xr:uid="{00000000-0005-0000-0000-000047070000}"/>
    <cellStyle name="SAPBEXaggItem 4" xfId="464" xr:uid="{00000000-0005-0000-0000-000048070000}"/>
    <cellStyle name="SAPBEXaggItem 4 2" xfId="513" xr:uid="{00000000-0005-0000-0000-000049070000}"/>
    <cellStyle name="SAPBEXaggItemX" xfId="103" xr:uid="{00000000-0005-0000-0000-00004A070000}"/>
    <cellStyle name="SAPBEXaggItemX 2" xfId="354" xr:uid="{00000000-0005-0000-0000-00004B070000}"/>
    <cellStyle name="SAPBEXaggItemX 2 2" xfId="516" xr:uid="{00000000-0005-0000-0000-00004C070000}"/>
    <cellStyle name="SAPBEXaggItemX 2 3" xfId="1085" xr:uid="{00000000-0005-0000-0000-00004D070000}"/>
    <cellStyle name="SAPBEXaggItemX 3" xfId="465" xr:uid="{00000000-0005-0000-0000-00004E070000}"/>
    <cellStyle name="SAPBEXaggItemX 4" xfId="2162" xr:uid="{00000000-0005-0000-0000-00004F070000}"/>
    <cellStyle name="SAPBEXchaText" xfId="104" xr:uid="{00000000-0005-0000-0000-000050070000}"/>
    <cellStyle name="SAPBEXchaText 2" xfId="356" xr:uid="{00000000-0005-0000-0000-000051070000}"/>
    <cellStyle name="SAPBEXchaText 2 2" xfId="518" xr:uid="{00000000-0005-0000-0000-000052070000}"/>
    <cellStyle name="SAPBEXchaText 2 2 2" xfId="1645" xr:uid="{00000000-0005-0000-0000-000053070000}"/>
    <cellStyle name="SAPBEXchaText 2 2 3" xfId="1087" xr:uid="{00000000-0005-0000-0000-000054070000}"/>
    <cellStyle name="SAPBEXchaText 2 3" xfId="1086" xr:uid="{00000000-0005-0000-0000-000055070000}"/>
    <cellStyle name="SAPBEXchaText 3" xfId="355" xr:uid="{00000000-0005-0000-0000-000056070000}"/>
    <cellStyle name="SAPBEXchaText 3 2" xfId="519" xr:uid="{00000000-0005-0000-0000-000057070000}"/>
    <cellStyle name="SAPBEXchaText 4" xfId="466" xr:uid="{00000000-0005-0000-0000-000058070000}"/>
    <cellStyle name="SAPBEXchaText 4 2" xfId="517" xr:uid="{00000000-0005-0000-0000-000059070000}"/>
    <cellStyle name="SAPBEXexcBad7" xfId="105" xr:uid="{00000000-0005-0000-0000-00005A070000}"/>
    <cellStyle name="SAPBEXexcBad7 2" xfId="357" xr:uid="{00000000-0005-0000-0000-00005B070000}"/>
    <cellStyle name="SAPBEXexcBad7 2 2" xfId="521" xr:uid="{00000000-0005-0000-0000-00005C070000}"/>
    <cellStyle name="SAPBEXexcBad7 2 3" xfId="1088" xr:uid="{00000000-0005-0000-0000-00005D070000}"/>
    <cellStyle name="SAPBEXexcBad7 3" xfId="467" xr:uid="{00000000-0005-0000-0000-00005E070000}"/>
    <cellStyle name="SAPBEXexcBad7 3 2" xfId="520" xr:uid="{00000000-0005-0000-0000-00005F070000}"/>
    <cellStyle name="SAPBEXexcBad7 4" xfId="2163" xr:uid="{00000000-0005-0000-0000-000060070000}"/>
    <cellStyle name="SAPBEXexcBad8" xfId="106" xr:uid="{00000000-0005-0000-0000-000061070000}"/>
    <cellStyle name="SAPBEXexcBad8 2" xfId="358" xr:uid="{00000000-0005-0000-0000-000062070000}"/>
    <cellStyle name="SAPBEXexcBad8 2 2" xfId="523" xr:uid="{00000000-0005-0000-0000-000063070000}"/>
    <cellStyle name="SAPBEXexcBad8 2 3" xfId="1089" xr:uid="{00000000-0005-0000-0000-000064070000}"/>
    <cellStyle name="SAPBEXexcBad8 3" xfId="468" xr:uid="{00000000-0005-0000-0000-000065070000}"/>
    <cellStyle name="SAPBEXexcBad8 3 2" xfId="522" xr:uid="{00000000-0005-0000-0000-000066070000}"/>
    <cellStyle name="SAPBEXexcBad8 4" xfId="2164" xr:uid="{00000000-0005-0000-0000-000067070000}"/>
    <cellStyle name="SAPBEXexcBad9" xfId="107" xr:uid="{00000000-0005-0000-0000-000068070000}"/>
    <cellStyle name="SAPBEXexcBad9 2" xfId="359" xr:uid="{00000000-0005-0000-0000-000069070000}"/>
    <cellStyle name="SAPBEXexcBad9 2 2" xfId="525" xr:uid="{00000000-0005-0000-0000-00006A070000}"/>
    <cellStyle name="SAPBEXexcBad9 2 3" xfId="1090" xr:uid="{00000000-0005-0000-0000-00006B070000}"/>
    <cellStyle name="SAPBEXexcBad9 3" xfId="469" xr:uid="{00000000-0005-0000-0000-00006C070000}"/>
    <cellStyle name="SAPBEXexcBad9 3 2" xfId="524" xr:uid="{00000000-0005-0000-0000-00006D070000}"/>
    <cellStyle name="SAPBEXexcBad9 4" xfId="2165" xr:uid="{00000000-0005-0000-0000-00006E070000}"/>
    <cellStyle name="SAPBEXexcCritical4" xfId="108" xr:uid="{00000000-0005-0000-0000-00006F070000}"/>
    <cellStyle name="SAPBEXexcCritical4 2" xfId="360" xr:uid="{00000000-0005-0000-0000-000070070000}"/>
    <cellStyle name="SAPBEXexcCritical4 2 2" xfId="527" xr:uid="{00000000-0005-0000-0000-000071070000}"/>
    <cellStyle name="SAPBEXexcCritical4 2 3" xfId="1091" xr:uid="{00000000-0005-0000-0000-000072070000}"/>
    <cellStyle name="SAPBEXexcCritical4 3" xfId="470" xr:uid="{00000000-0005-0000-0000-000073070000}"/>
    <cellStyle name="SAPBEXexcCritical4 3 2" xfId="526" xr:uid="{00000000-0005-0000-0000-000074070000}"/>
    <cellStyle name="SAPBEXexcCritical4 4" xfId="2166" xr:uid="{00000000-0005-0000-0000-000075070000}"/>
    <cellStyle name="SAPBEXexcCritical5" xfId="109" xr:uid="{00000000-0005-0000-0000-000076070000}"/>
    <cellStyle name="SAPBEXexcCritical5 2" xfId="361" xr:uid="{00000000-0005-0000-0000-000077070000}"/>
    <cellStyle name="SAPBEXexcCritical5 2 2" xfId="529" xr:uid="{00000000-0005-0000-0000-000078070000}"/>
    <cellStyle name="SAPBEXexcCritical5 2 3" xfId="1092" xr:uid="{00000000-0005-0000-0000-000079070000}"/>
    <cellStyle name="SAPBEXexcCritical5 3" xfId="471" xr:uid="{00000000-0005-0000-0000-00007A070000}"/>
    <cellStyle name="SAPBEXexcCritical5 3 2" xfId="528" xr:uid="{00000000-0005-0000-0000-00007B070000}"/>
    <cellStyle name="SAPBEXexcCritical5 4" xfId="2167" xr:uid="{00000000-0005-0000-0000-00007C070000}"/>
    <cellStyle name="SAPBEXexcCritical6" xfId="110" xr:uid="{00000000-0005-0000-0000-00007D070000}"/>
    <cellStyle name="SAPBEXexcCritical6 2" xfId="362" xr:uid="{00000000-0005-0000-0000-00007E070000}"/>
    <cellStyle name="SAPBEXexcCritical6 2 2" xfId="531" xr:uid="{00000000-0005-0000-0000-00007F070000}"/>
    <cellStyle name="SAPBEXexcCritical6 2 3" xfId="1094" xr:uid="{00000000-0005-0000-0000-000080070000}"/>
    <cellStyle name="SAPBEXexcCritical6 3" xfId="472" xr:uid="{00000000-0005-0000-0000-000081070000}"/>
    <cellStyle name="SAPBEXexcCritical6 3 2" xfId="530" xr:uid="{00000000-0005-0000-0000-000082070000}"/>
    <cellStyle name="SAPBEXexcCritical6 4" xfId="2168" xr:uid="{00000000-0005-0000-0000-000083070000}"/>
    <cellStyle name="SAPBEXexcGood1" xfId="111" xr:uid="{00000000-0005-0000-0000-000084070000}"/>
    <cellStyle name="SAPBEXexcGood1 2" xfId="363" xr:uid="{00000000-0005-0000-0000-000085070000}"/>
    <cellStyle name="SAPBEXexcGood1 2 2" xfId="533" xr:uid="{00000000-0005-0000-0000-000086070000}"/>
    <cellStyle name="SAPBEXexcGood1 2 3" xfId="1095" xr:uid="{00000000-0005-0000-0000-000087070000}"/>
    <cellStyle name="SAPBEXexcGood1 3" xfId="473" xr:uid="{00000000-0005-0000-0000-000088070000}"/>
    <cellStyle name="SAPBEXexcGood1 3 2" xfId="532" xr:uid="{00000000-0005-0000-0000-000089070000}"/>
    <cellStyle name="SAPBEXexcGood1 4" xfId="2169" xr:uid="{00000000-0005-0000-0000-00008A070000}"/>
    <cellStyle name="SAPBEXexcGood2" xfId="112" xr:uid="{00000000-0005-0000-0000-00008B070000}"/>
    <cellStyle name="SAPBEXexcGood2 2" xfId="364" xr:uid="{00000000-0005-0000-0000-00008C070000}"/>
    <cellStyle name="SAPBEXexcGood2 2 2" xfId="535" xr:uid="{00000000-0005-0000-0000-00008D070000}"/>
    <cellStyle name="SAPBEXexcGood2 2 3" xfId="1096" xr:uid="{00000000-0005-0000-0000-00008E070000}"/>
    <cellStyle name="SAPBEXexcGood2 3" xfId="474" xr:uid="{00000000-0005-0000-0000-00008F070000}"/>
    <cellStyle name="SAPBEXexcGood2 3 2" xfId="534" xr:uid="{00000000-0005-0000-0000-000090070000}"/>
    <cellStyle name="SAPBEXexcGood2 4" xfId="2170" xr:uid="{00000000-0005-0000-0000-000091070000}"/>
    <cellStyle name="SAPBEXexcGood3" xfId="113" xr:uid="{00000000-0005-0000-0000-000092070000}"/>
    <cellStyle name="SAPBEXexcGood3 2" xfId="365" xr:uid="{00000000-0005-0000-0000-000093070000}"/>
    <cellStyle name="SAPBEXexcGood3 2 2" xfId="537" xr:uid="{00000000-0005-0000-0000-000094070000}"/>
    <cellStyle name="SAPBEXexcGood3 2 3" xfId="1097" xr:uid="{00000000-0005-0000-0000-000095070000}"/>
    <cellStyle name="SAPBEXexcGood3 3" xfId="475" xr:uid="{00000000-0005-0000-0000-000096070000}"/>
    <cellStyle name="SAPBEXexcGood3 3 2" xfId="536" xr:uid="{00000000-0005-0000-0000-000097070000}"/>
    <cellStyle name="SAPBEXexcGood3 4" xfId="2171" xr:uid="{00000000-0005-0000-0000-000098070000}"/>
    <cellStyle name="SAPBEXfilterDrill" xfId="114" xr:uid="{00000000-0005-0000-0000-000099070000}"/>
    <cellStyle name="SAPBEXfilterDrill 2" xfId="367" xr:uid="{00000000-0005-0000-0000-00009A070000}"/>
    <cellStyle name="SAPBEXfilterDrill 2 2" xfId="1099" xr:uid="{00000000-0005-0000-0000-00009B070000}"/>
    <cellStyle name="SAPBEXfilterDrill 2 2 2" xfId="2172" xr:uid="{00000000-0005-0000-0000-00009C070000}"/>
    <cellStyle name="SAPBEXfilterDrill 2 3" xfId="1098" xr:uid="{00000000-0005-0000-0000-00009D070000}"/>
    <cellStyle name="SAPBEXfilterDrill 3" xfId="366" xr:uid="{00000000-0005-0000-0000-00009E070000}"/>
    <cellStyle name="SAPBEXfilterDrill 3 2" xfId="539" xr:uid="{00000000-0005-0000-0000-00009F070000}"/>
    <cellStyle name="SAPBEXfilterDrill 4" xfId="476" xr:uid="{00000000-0005-0000-0000-0000A0070000}"/>
    <cellStyle name="SAPBEXfilterDrill 4 2" xfId="538" xr:uid="{00000000-0005-0000-0000-0000A1070000}"/>
    <cellStyle name="SAPBEXfilterDrill 5" xfId="2173" xr:uid="{00000000-0005-0000-0000-0000A2070000}"/>
    <cellStyle name="SAPBEXfilterItem" xfId="115" xr:uid="{00000000-0005-0000-0000-0000A3070000}"/>
    <cellStyle name="SAPBEXfilterItem 2" xfId="369" xr:uid="{00000000-0005-0000-0000-0000A4070000}"/>
    <cellStyle name="SAPBEXfilterItem 2 2" xfId="1101" xr:uid="{00000000-0005-0000-0000-0000A5070000}"/>
    <cellStyle name="SAPBEXfilterItem 2 2 2" xfId="2174" xr:uid="{00000000-0005-0000-0000-0000A6070000}"/>
    <cellStyle name="SAPBEXfilterItem 2 3" xfId="1100" xr:uid="{00000000-0005-0000-0000-0000A7070000}"/>
    <cellStyle name="SAPBEXfilterItem 3" xfId="368" xr:uid="{00000000-0005-0000-0000-0000A8070000}"/>
    <cellStyle name="SAPBEXfilterItem 3 2" xfId="540" xr:uid="{00000000-0005-0000-0000-0000A9070000}"/>
    <cellStyle name="SAPBEXfilterItem 4" xfId="477" xr:uid="{00000000-0005-0000-0000-0000AA070000}"/>
    <cellStyle name="SAPBEXfilterItem 5" xfId="2175" xr:uid="{00000000-0005-0000-0000-0000AB070000}"/>
    <cellStyle name="SAPBEXfilterText" xfId="116" xr:uid="{00000000-0005-0000-0000-0000AC070000}"/>
    <cellStyle name="SAPBEXfilterText 2" xfId="370" xr:uid="{00000000-0005-0000-0000-0000AD070000}"/>
    <cellStyle name="SAPBEXfilterText 2 2" xfId="541" xr:uid="{00000000-0005-0000-0000-0000AE070000}"/>
    <cellStyle name="SAPBEXfilterText 2 3" xfId="1102" xr:uid="{00000000-0005-0000-0000-0000AF070000}"/>
    <cellStyle name="SAPBEXfilterText 3" xfId="478" xr:uid="{00000000-0005-0000-0000-0000B0070000}"/>
    <cellStyle name="SAPBEXfilterText 4" xfId="2176" xr:uid="{00000000-0005-0000-0000-0000B1070000}"/>
    <cellStyle name="SAPBEXformats" xfId="117" xr:uid="{00000000-0005-0000-0000-0000B2070000}"/>
    <cellStyle name="SAPBEXformats 2" xfId="372" xr:uid="{00000000-0005-0000-0000-0000B3070000}"/>
    <cellStyle name="SAPBEXformats 2 2" xfId="543" xr:uid="{00000000-0005-0000-0000-0000B4070000}"/>
    <cellStyle name="SAPBEXformats 2 2 2" xfId="1646" xr:uid="{00000000-0005-0000-0000-0000B5070000}"/>
    <cellStyle name="SAPBEXformats 2 2 3" xfId="1104" xr:uid="{00000000-0005-0000-0000-0000B6070000}"/>
    <cellStyle name="SAPBEXformats 2 3" xfId="1103" xr:uid="{00000000-0005-0000-0000-0000B7070000}"/>
    <cellStyle name="SAPBEXformats 3" xfId="371" xr:uid="{00000000-0005-0000-0000-0000B8070000}"/>
    <cellStyle name="SAPBEXformats 3 2" xfId="544" xr:uid="{00000000-0005-0000-0000-0000B9070000}"/>
    <cellStyle name="SAPBEXformats 4" xfId="479" xr:uid="{00000000-0005-0000-0000-0000BA070000}"/>
    <cellStyle name="SAPBEXformats 4 2" xfId="542" xr:uid="{00000000-0005-0000-0000-0000BB070000}"/>
    <cellStyle name="SAPBEXheaderItem" xfId="118" xr:uid="{00000000-0005-0000-0000-0000BC070000}"/>
    <cellStyle name="SAPBEXheaderItem 2" xfId="374" xr:uid="{00000000-0005-0000-0000-0000BD070000}"/>
    <cellStyle name="SAPBEXheaderItem 2 2" xfId="1108" xr:uid="{00000000-0005-0000-0000-0000BE070000}"/>
    <cellStyle name="SAPBEXheaderItem 2 2 2" xfId="2177" xr:uid="{00000000-0005-0000-0000-0000BF070000}"/>
    <cellStyle name="SAPBEXheaderItem 2 3" xfId="1107" xr:uid="{00000000-0005-0000-0000-0000C0070000}"/>
    <cellStyle name="SAPBEXheaderItem 3" xfId="373" xr:uid="{00000000-0005-0000-0000-0000C1070000}"/>
    <cellStyle name="SAPBEXheaderItem 3 2" xfId="546" xr:uid="{00000000-0005-0000-0000-0000C2070000}"/>
    <cellStyle name="SAPBEXheaderItem 4" xfId="480" xr:uid="{00000000-0005-0000-0000-0000C3070000}"/>
    <cellStyle name="SAPBEXheaderItem 4 2" xfId="545" xr:uid="{00000000-0005-0000-0000-0000C4070000}"/>
    <cellStyle name="SAPBEXheaderItem 5" xfId="2178" xr:uid="{00000000-0005-0000-0000-0000C5070000}"/>
    <cellStyle name="SAPBEXheaderText" xfId="119" xr:uid="{00000000-0005-0000-0000-0000C6070000}"/>
    <cellStyle name="SAPBEXheaderText 2" xfId="376" xr:uid="{00000000-0005-0000-0000-0000C7070000}"/>
    <cellStyle name="SAPBEXheaderText 2 2" xfId="1110" xr:uid="{00000000-0005-0000-0000-0000C8070000}"/>
    <cellStyle name="SAPBEXheaderText 2 2 2" xfId="2179" xr:uid="{00000000-0005-0000-0000-0000C9070000}"/>
    <cellStyle name="SAPBEXheaderText 2 3" xfId="1109" xr:uid="{00000000-0005-0000-0000-0000CA070000}"/>
    <cellStyle name="SAPBEXheaderText 3" xfId="375" xr:uid="{00000000-0005-0000-0000-0000CB070000}"/>
    <cellStyle name="SAPBEXheaderText 3 2" xfId="548" xr:uid="{00000000-0005-0000-0000-0000CC070000}"/>
    <cellStyle name="SAPBEXheaderText 4" xfId="481" xr:uid="{00000000-0005-0000-0000-0000CD070000}"/>
    <cellStyle name="SAPBEXheaderText 4 2" xfId="547" xr:uid="{00000000-0005-0000-0000-0000CE070000}"/>
    <cellStyle name="SAPBEXHLevel0" xfId="120" xr:uid="{00000000-0005-0000-0000-0000CF070000}"/>
    <cellStyle name="SAPBEXHLevel0 2" xfId="378" xr:uid="{00000000-0005-0000-0000-0000D0070000}"/>
    <cellStyle name="SAPBEXHLevel0 2 2" xfId="1112" xr:uid="{00000000-0005-0000-0000-0000D1070000}"/>
    <cellStyle name="SAPBEXHLevel0 2 2 2" xfId="2063" xr:uid="{00000000-0005-0000-0000-0000D2070000}"/>
    <cellStyle name="SAPBEXHLevel0 2 3" xfId="1111" xr:uid="{00000000-0005-0000-0000-0000D3070000}"/>
    <cellStyle name="SAPBEXHLevel0 3" xfId="377" xr:uid="{00000000-0005-0000-0000-0000D4070000}"/>
    <cellStyle name="SAPBEXHLevel0 3 2" xfId="550" xr:uid="{00000000-0005-0000-0000-0000D5070000}"/>
    <cellStyle name="SAPBEXHLevel0 4" xfId="482" xr:uid="{00000000-0005-0000-0000-0000D6070000}"/>
    <cellStyle name="SAPBEXHLevel0 4 2" xfId="549" xr:uid="{00000000-0005-0000-0000-0000D7070000}"/>
    <cellStyle name="SAPBEXHLevel0X" xfId="121" xr:uid="{00000000-0005-0000-0000-0000D8070000}"/>
    <cellStyle name="SAPBEXHLevel0X 2" xfId="379" xr:uid="{00000000-0005-0000-0000-0000D9070000}"/>
    <cellStyle name="SAPBEXHLevel0X 2 2" xfId="1115" xr:uid="{00000000-0005-0000-0000-0000DA070000}"/>
    <cellStyle name="SAPBEXHLevel0X 2 2 2" xfId="2180" xr:uid="{00000000-0005-0000-0000-0000DB070000}"/>
    <cellStyle name="SAPBEXHLevel0X 2 3" xfId="1114" xr:uid="{00000000-0005-0000-0000-0000DC070000}"/>
    <cellStyle name="SAPBEXHLevel0X 3" xfId="449" xr:uid="{00000000-0005-0000-0000-0000DD070000}"/>
    <cellStyle name="SAPBEXHLevel0X 3 2" xfId="552" xr:uid="{00000000-0005-0000-0000-0000DE070000}"/>
    <cellStyle name="SAPBEXHLevel0X 4" xfId="483" xr:uid="{00000000-0005-0000-0000-0000DF070000}"/>
    <cellStyle name="SAPBEXHLevel0X 4 2" xfId="551" xr:uid="{00000000-0005-0000-0000-0000E0070000}"/>
    <cellStyle name="SAPBEXHLevel0X 5" xfId="2181" xr:uid="{00000000-0005-0000-0000-0000E1070000}"/>
    <cellStyle name="SAPBEXHLevel1" xfId="122" xr:uid="{00000000-0005-0000-0000-0000E2070000}"/>
    <cellStyle name="SAPBEXHLevel1 2" xfId="381" xr:uid="{00000000-0005-0000-0000-0000E3070000}"/>
    <cellStyle name="SAPBEXHLevel1 2 2" xfId="1117" xr:uid="{00000000-0005-0000-0000-0000E4070000}"/>
    <cellStyle name="SAPBEXHLevel1 2 2 2" xfId="2064" xr:uid="{00000000-0005-0000-0000-0000E5070000}"/>
    <cellStyle name="SAPBEXHLevel1 2 3" xfId="1116" xr:uid="{00000000-0005-0000-0000-0000E6070000}"/>
    <cellStyle name="SAPBEXHLevel1 3" xfId="380" xr:uid="{00000000-0005-0000-0000-0000E7070000}"/>
    <cellStyle name="SAPBEXHLevel1 3 2" xfId="554" xr:uid="{00000000-0005-0000-0000-0000E8070000}"/>
    <cellStyle name="SAPBEXHLevel1 3 3" xfId="1649" xr:uid="{00000000-0005-0000-0000-0000E9070000}"/>
    <cellStyle name="SAPBEXHLevel1 4" xfId="484" xr:uid="{00000000-0005-0000-0000-0000EA070000}"/>
    <cellStyle name="SAPBEXHLevel1 4 2" xfId="553" xr:uid="{00000000-0005-0000-0000-0000EB070000}"/>
    <cellStyle name="SAPBEXHLevel1X" xfId="123" xr:uid="{00000000-0005-0000-0000-0000EC070000}"/>
    <cellStyle name="SAPBEXHLevel1X 2" xfId="382" xr:uid="{00000000-0005-0000-0000-0000ED070000}"/>
    <cellStyle name="SAPBEXHLevel1X 2 2" xfId="1120" xr:uid="{00000000-0005-0000-0000-0000EE070000}"/>
    <cellStyle name="SAPBEXHLevel1X 2 2 2" xfId="2182" xr:uid="{00000000-0005-0000-0000-0000EF070000}"/>
    <cellStyle name="SAPBEXHLevel1X 2 3" xfId="1119" xr:uid="{00000000-0005-0000-0000-0000F0070000}"/>
    <cellStyle name="SAPBEXHLevel1X 3" xfId="450" xr:uid="{00000000-0005-0000-0000-0000F1070000}"/>
    <cellStyle name="SAPBEXHLevel1X 3 2" xfId="556" xr:uid="{00000000-0005-0000-0000-0000F2070000}"/>
    <cellStyle name="SAPBEXHLevel1X 4" xfId="485" xr:uid="{00000000-0005-0000-0000-0000F3070000}"/>
    <cellStyle name="SAPBEXHLevel1X 4 2" xfId="555" xr:uid="{00000000-0005-0000-0000-0000F4070000}"/>
    <cellStyle name="SAPBEXHLevel1X 5" xfId="2183" xr:uid="{00000000-0005-0000-0000-0000F5070000}"/>
    <cellStyle name="SAPBEXHLevel2" xfId="124" xr:uid="{00000000-0005-0000-0000-0000F6070000}"/>
    <cellStyle name="SAPBEXHLevel2 2" xfId="384" xr:uid="{00000000-0005-0000-0000-0000F7070000}"/>
    <cellStyle name="SAPBEXHLevel2 2 2" xfId="1122" xr:uid="{00000000-0005-0000-0000-0000F8070000}"/>
    <cellStyle name="SAPBEXHLevel2 2 2 2" xfId="2065" xr:uid="{00000000-0005-0000-0000-0000F9070000}"/>
    <cellStyle name="SAPBEXHLevel2 2 3" xfId="1121" xr:uid="{00000000-0005-0000-0000-0000FA070000}"/>
    <cellStyle name="SAPBEXHLevel2 3" xfId="383" xr:uid="{00000000-0005-0000-0000-0000FB070000}"/>
    <cellStyle name="SAPBEXHLevel2 3 2" xfId="558" xr:uid="{00000000-0005-0000-0000-0000FC070000}"/>
    <cellStyle name="SAPBEXHLevel2 3 3" xfId="1650" xr:uid="{00000000-0005-0000-0000-0000FD070000}"/>
    <cellStyle name="SAPBEXHLevel2 4" xfId="486" xr:uid="{00000000-0005-0000-0000-0000FE070000}"/>
    <cellStyle name="SAPBEXHLevel2 4 2" xfId="557" xr:uid="{00000000-0005-0000-0000-0000FF070000}"/>
    <cellStyle name="SAPBEXHLevel2X" xfId="125" xr:uid="{00000000-0005-0000-0000-000000080000}"/>
    <cellStyle name="SAPBEXHLevel2X 2" xfId="385" xr:uid="{00000000-0005-0000-0000-000001080000}"/>
    <cellStyle name="SAPBEXHLevel2X 2 2" xfId="1124" xr:uid="{00000000-0005-0000-0000-000002080000}"/>
    <cellStyle name="SAPBEXHLevel2X 2 2 2" xfId="2184" xr:uid="{00000000-0005-0000-0000-000003080000}"/>
    <cellStyle name="SAPBEXHLevel2X 2 3" xfId="1123" xr:uid="{00000000-0005-0000-0000-000004080000}"/>
    <cellStyle name="SAPBEXHLevel2X 3" xfId="451" xr:uid="{00000000-0005-0000-0000-000005080000}"/>
    <cellStyle name="SAPBEXHLevel2X 3 2" xfId="560" xr:uid="{00000000-0005-0000-0000-000006080000}"/>
    <cellStyle name="SAPBEXHLevel2X 4" xfId="487" xr:uid="{00000000-0005-0000-0000-000007080000}"/>
    <cellStyle name="SAPBEXHLevel2X 4 2" xfId="559" xr:uid="{00000000-0005-0000-0000-000008080000}"/>
    <cellStyle name="SAPBEXHLevel2X 5" xfId="2185" xr:uid="{00000000-0005-0000-0000-000009080000}"/>
    <cellStyle name="SAPBEXHLevel3" xfId="126" xr:uid="{00000000-0005-0000-0000-00000A080000}"/>
    <cellStyle name="SAPBEXHLevel3 2" xfId="387" xr:uid="{00000000-0005-0000-0000-00000B080000}"/>
    <cellStyle name="SAPBEXHLevel3 2 2" xfId="1126" xr:uid="{00000000-0005-0000-0000-00000C080000}"/>
    <cellStyle name="SAPBEXHLevel3 2 2 2" xfId="2066" xr:uid="{00000000-0005-0000-0000-00000D080000}"/>
    <cellStyle name="SAPBEXHLevel3 2 3" xfId="1125" xr:uid="{00000000-0005-0000-0000-00000E080000}"/>
    <cellStyle name="SAPBEXHLevel3 3" xfId="386" xr:uid="{00000000-0005-0000-0000-00000F080000}"/>
    <cellStyle name="SAPBEXHLevel3 3 2" xfId="562" xr:uid="{00000000-0005-0000-0000-000010080000}"/>
    <cellStyle name="SAPBEXHLevel3 3 3" xfId="1652" xr:uid="{00000000-0005-0000-0000-000011080000}"/>
    <cellStyle name="SAPBEXHLevel3 3 4" xfId="1127" xr:uid="{00000000-0005-0000-0000-000012080000}"/>
    <cellStyle name="SAPBEXHLevel3 4" xfId="488" xr:uid="{00000000-0005-0000-0000-000013080000}"/>
    <cellStyle name="SAPBEXHLevel3 4 2" xfId="561" xr:uid="{00000000-0005-0000-0000-000014080000}"/>
    <cellStyle name="SAPBEXHLevel3 5" xfId="1653" xr:uid="{00000000-0005-0000-0000-000015080000}"/>
    <cellStyle name="SAPBEXHLevel3_Munka1" xfId="1129" xr:uid="{00000000-0005-0000-0000-000016080000}"/>
    <cellStyle name="SAPBEXHLevel3X" xfId="127" xr:uid="{00000000-0005-0000-0000-000017080000}"/>
    <cellStyle name="SAPBEXHLevel3X 2" xfId="389" xr:uid="{00000000-0005-0000-0000-000018080000}"/>
    <cellStyle name="SAPBEXHLevel3X 2 2" xfId="564" xr:uid="{00000000-0005-0000-0000-000019080000}"/>
    <cellStyle name="SAPBEXHLevel3X 2 3" xfId="2186" xr:uid="{00000000-0005-0000-0000-00001A080000}"/>
    <cellStyle name="SAPBEXHLevel3X 3" xfId="390" xr:uid="{00000000-0005-0000-0000-00001B080000}"/>
    <cellStyle name="SAPBEXHLevel3X 3 2" xfId="565" xr:uid="{00000000-0005-0000-0000-00001C080000}"/>
    <cellStyle name="SAPBEXHLevel3X 4" xfId="391" xr:uid="{00000000-0005-0000-0000-00001D080000}"/>
    <cellStyle name="SAPBEXHLevel3X 4 2" xfId="563" xr:uid="{00000000-0005-0000-0000-00001E080000}"/>
    <cellStyle name="SAPBEXHLevel3X 4 2 2" xfId="1132" xr:uid="{00000000-0005-0000-0000-00001F080000}"/>
    <cellStyle name="SAPBEXHLevel3X 4 3" xfId="1131" xr:uid="{00000000-0005-0000-0000-000020080000}"/>
    <cellStyle name="SAPBEXHLevel3X 5" xfId="388" xr:uid="{00000000-0005-0000-0000-000021080000}"/>
    <cellStyle name="SAPBEXHLevel3X 5 2" xfId="1654" xr:uid="{00000000-0005-0000-0000-000022080000}"/>
    <cellStyle name="SAPBEXHLevel3X 6" xfId="452" xr:uid="{00000000-0005-0000-0000-000023080000}"/>
    <cellStyle name="SAPBEXHLevel3X 7" xfId="489" xr:uid="{00000000-0005-0000-0000-000024080000}"/>
    <cellStyle name="SAPBEXHLevel3X 8" xfId="2187" xr:uid="{00000000-0005-0000-0000-000025080000}"/>
    <cellStyle name="SAPBEXHLevel3X_Munka1" xfId="1133" xr:uid="{00000000-0005-0000-0000-000026080000}"/>
    <cellStyle name="SAPBEXinputData" xfId="392" xr:uid="{00000000-0005-0000-0000-000027080000}"/>
    <cellStyle name="SAPBEXinputData 2" xfId="453" xr:uid="{00000000-0005-0000-0000-000028080000}"/>
    <cellStyle name="SAPBEXinputData 2 2" xfId="566" xr:uid="{00000000-0005-0000-0000-000029080000}"/>
    <cellStyle name="SAPBEXinputData 3" xfId="501" xr:uid="{00000000-0005-0000-0000-00002A080000}"/>
    <cellStyle name="SAPBEXinputData 3 2" xfId="1136" xr:uid="{00000000-0005-0000-0000-00002B080000}"/>
    <cellStyle name="SAPBEXinputData 3 3" xfId="1135" xr:uid="{00000000-0005-0000-0000-00002C080000}"/>
    <cellStyle name="SAPBEXinputData 4" xfId="2188" xr:uid="{00000000-0005-0000-0000-00002D080000}"/>
    <cellStyle name="SAPBEXItemHeader" xfId="393" xr:uid="{00000000-0005-0000-0000-00002E080000}"/>
    <cellStyle name="SAPBEXresData" xfId="128" xr:uid="{00000000-0005-0000-0000-00002F080000}"/>
    <cellStyle name="SAPBEXresData 2" xfId="394" xr:uid="{00000000-0005-0000-0000-000030080000}"/>
    <cellStyle name="SAPBEXresData 2 2" xfId="567" xr:uid="{00000000-0005-0000-0000-000031080000}"/>
    <cellStyle name="SAPBEXresData 2 3" xfId="1137" xr:uid="{00000000-0005-0000-0000-000032080000}"/>
    <cellStyle name="SAPBEXresData 3" xfId="490" xr:uid="{00000000-0005-0000-0000-000033080000}"/>
    <cellStyle name="SAPBEXresData 4" xfId="2189" xr:uid="{00000000-0005-0000-0000-000034080000}"/>
    <cellStyle name="SAPBEXresDataEmph" xfId="129" xr:uid="{00000000-0005-0000-0000-000035080000}"/>
    <cellStyle name="SAPBEXresDataEmph 2" xfId="395" xr:uid="{00000000-0005-0000-0000-000036080000}"/>
    <cellStyle name="SAPBEXresDataEmph 2 2" xfId="568" xr:uid="{00000000-0005-0000-0000-000037080000}"/>
    <cellStyle name="SAPBEXresDataEmph 2 3" xfId="1138" xr:uid="{00000000-0005-0000-0000-000038080000}"/>
    <cellStyle name="SAPBEXresDataEmph 3" xfId="491" xr:uid="{00000000-0005-0000-0000-000039080000}"/>
    <cellStyle name="SAPBEXresDataEmph 4" xfId="2190" xr:uid="{00000000-0005-0000-0000-00003A080000}"/>
    <cellStyle name="SAPBEXresItem" xfId="130" xr:uid="{00000000-0005-0000-0000-00003B080000}"/>
    <cellStyle name="SAPBEXresItem 2" xfId="396" xr:uid="{00000000-0005-0000-0000-00003C080000}"/>
    <cellStyle name="SAPBEXresItem 2 2" xfId="569" xr:uid="{00000000-0005-0000-0000-00003D080000}"/>
    <cellStyle name="SAPBEXresItem 2 3" xfId="1139" xr:uid="{00000000-0005-0000-0000-00003E080000}"/>
    <cellStyle name="SAPBEXresItem 3" xfId="492" xr:uid="{00000000-0005-0000-0000-00003F080000}"/>
    <cellStyle name="SAPBEXresItem 4" xfId="2191" xr:uid="{00000000-0005-0000-0000-000040080000}"/>
    <cellStyle name="SAPBEXresItemX" xfId="131" xr:uid="{00000000-0005-0000-0000-000041080000}"/>
    <cellStyle name="SAPBEXresItemX 2" xfId="397" xr:uid="{00000000-0005-0000-0000-000042080000}"/>
    <cellStyle name="SAPBEXresItemX 2 2" xfId="570" xr:uid="{00000000-0005-0000-0000-000043080000}"/>
    <cellStyle name="SAPBEXresItemX 2 3" xfId="1140" xr:uid="{00000000-0005-0000-0000-000044080000}"/>
    <cellStyle name="SAPBEXresItemX 3" xfId="493" xr:uid="{00000000-0005-0000-0000-000045080000}"/>
    <cellStyle name="SAPBEXresItemX 4" xfId="2192" xr:uid="{00000000-0005-0000-0000-000046080000}"/>
    <cellStyle name="SAPBEXstdData" xfId="132" xr:uid="{00000000-0005-0000-0000-000047080000}"/>
    <cellStyle name="SAPBEXstdData 2" xfId="133" xr:uid="{00000000-0005-0000-0000-000048080000}"/>
    <cellStyle name="SAPBEXstdData 2 2" xfId="572" xr:uid="{00000000-0005-0000-0000-000049080000}"/>
    <cellStyle name="SAPBEXstdData 3" xfId="398" xr:uid="{00000000-0005-0000-0000-00004A080000}"/>
    <cellStyle name="SAPBEXstdData 3 2" xfId="573" xr:uid="{00000000-0005-0000-0000-00004B080000}"/>
    <cellStyle name="SAPBEXstdData 3 3" xfId="1141" xr:uid="{00000000-0005-0000-0000-00004C080000}"/>
    <cellStyle name="SAPBEXstdData 4" xfId="494" xr:uid="{00000000-0005-0000-0000-00004D080000}"/>
    <cellStyle name="SAPBEXstdData 4 2" xfId="571" xr:uid="{00000000-0005-0000-0000-00004E080000}"/>
    <cellStyle name="SAPBEXstdData 5" xfId="1655" xr:uid="{00000000-0005-0000-0000-00004F080000}"/>
    <cellStyle name="SAPBEXstdData_Munka1" xfId="1142" xr:uid="{00000000-0005-0000-0000-000050080000}"/>
    <cellStyle name="SAPBEXstdDataEmph" xfId="134" xr:uid="{00000000-0005-0000-0000-000051080000}"/>
    <cellStyle name="SAPBEXstdDataEmph 2" xfId="399" xr:uid="{00000000-0005-0000-0000-000052080000}"/>
    <cellStyle name="SAPBEXstdDataEmph 2 2" xfId="574" xr:uid="{00000000-0005-0000-0000-000053080000}"/>
    <cellStyle name="SAPBEXstdDataEmph 2 3" xfId="1143" xr:uid="{00000000-0005-0000-0000-000054080000}"/>
    <cellStyle name="SAPBEXstdDataEmph 3" xfId="495" xr:uid="{00000000-0005-0000-0000-000055080000}"/>
    <cellStyle name="SAPBEXstdDataEmph 4" xfId="2193" xr:uid="{00000000-0005-0000-0000-000056080000}"/>
    <cellStyle name="SAPBEXstdItem" xfId="135" xr:uid="{00000000-0005-0000-0000-000057080000}"/>
    <cellStyle name="SAPBEXstdItem 2" xfId="401" xr:uid="{00000000-0005-0000-0000-000058080000}"/>
    <cellStyle name="SAPBEXstdItem 2 2" xfId="575" xr:uid="{00000000-0005-0000-0000-000059080000}"/>
    <cellStyle name="SAPBEXstdItem 2 2 2" xfId="1656" xr:uid="{00000000-0005-0000-0000-00005A080000}"/>
    <cellStyle name="SAPBEXstdItem 2 2 3" xfId="1145" xr:uid="{00000000-0005-0000-0000-00005B080000}"/>
    <cellStyle name="SAPBEXstdItem 2 3" xfId="1144" xr:uid="{00000000-0005-0000-0000-00005C080000}"/>
    <cellStyle name="SAPBEXstdItem 3" xfId="402" xr:uid="{00000000-0005-0000-0000-00005D080000}"/>
    <cellStyle name="SAPBEXstdItem 4" xfId="400" xr:uid="{00000000-0005-0000-0000-00005E080000}"/>
    <cellStyle name="SAPBEXstdItem 5" xfId="496" xr:uid="{00000000-0005-0000-0000-00005F080000}"/>
    <cellStyle name="SAPBEXstdItemX" xfId="136" xr:uid="{00000000-0005-0000-0000-000060080000}"/>
    <cellStyle name="SAPBEXstdItemX 2" xfId="403" xr:uid="{00000000-0005-0000-0000-000061080000}"/>
    <cellStyle name="SAPBEXstdItemX 2 2" xfId="576" xr:uid="{00000000-0005-0000-0000-000062080000}"/>
    <cellStyle name="SAPBEXstdItemX 2 3" xfId="1146" xr:uid="{00000000-0005-0000-0000-000063080000}"/>
    <cellStyle name="SAPBEXstdItemX 3" xfId="497" xr:uid="{00000000-0005-0000-0000-000064080000}"/>
    <cellStyle name="SAPBEXtitle" xfId="137" xr:uid="{00000000-0005-0000-0000-000065080000}"/>
    <cellStyle name="SAPBEXtitle 2" xfId="405" xr:uid="{00000000-0005-0000-0000-000066080000}"/>
    <cellStyle name="SAPBEXtitle 2 2" xfId="2194" xr:uid="{00000000-0005-0000-0000-000067080000}"/>
    <cellStyle name="SAPBEXtitle 3" xfId="404" xr:uid="{00000000-0005-0000-0000-000068080000}"/>
    <cellStyle name="SAPBEXtitle 3 2" xfId="577" xr:uid="{00000000-0005-0000-0000-000069080000}"/>
    <cellStyle name="SAPBEXtitle 4" xfId="498" xr:uid="{00000000-0005-0000-0000-00006A080000}"/>
    <cellStyle name="SAPBEXunassignedItem" xfId="406" xr:uid="{00000000-0005-0000-0000-00006B080000}"/>
    <cellStyle name="SAPBEXunassignedItem 2" xfId="502" xr:uid="{00000000-0005-0000-0000-00006C080000}"/>
    <cellStyle name="SAPBEXundefined" xfId="138" xr:uid="{00000000-0005-0000-0000-00006D080000}"/>
    <cellStyle name="SAPBEXundefined 2" xfId="407" xr:uid="{00000000-0005-0000-0000-00006E080000}"/>
    <cellStyle name="SAPBEXundefined 2 2" xfId="578" xr:uid="{00000000-0005-0000-0000-00006F080000}"/>
    <cellStyle name="SAPBEXundefined 2 3" xfId="1147" xr:uid="{00000000-0005-0000-0000-000070080000}"/>
    <cellStyle name="SAPBEXundefined 3" xfId="499" xr:uid="{00000000-0005-0000-0000-000071080000}"/>
    <cellStyle name="SAPBEXundefined 4" xfId="2195" xr:uid="{00000000-0005-0000-0000-000072080000}"/>
    <cellStyle name="Seiten" xfId="1148" xr:uid="{00000000-0005-0000-0000-000073080000}"/>
    <cellStyle name="SeitenEingabe" xfId="1149" xr:uid="{00000000-0005-0000-0000-000074080000}"/>
    <cellStyle name="SeitennichtSichtbar" xfId="1150" xr:uid="{00000000-0005-0000-0000-000075080000}"/>
    <cellStyle name="Semleges 2" xfId="408" xr:uid="{00000000-0005-0000-0000-000076080000}"/>
    <cellStyle name="Semleges 2 2" xfId="2196" xr:uid="{00000000-0005-0000-0000-000077080000}"/>
    <cellStyle name="Semleges 3" xfId="444" xr:uid="{00000000-0005-0000-0000-000078080000}"/>
    <cellStyle name="Semleges 3 2" xfId="1152" xr:uid="{00000000-0005-0000-0000-000079080000}"/>
    <cellStyle name="Semleges 4" xfId="2197" xr:uid="{00000000-0005-0000-0000-00007A080000}"/>
    <cellStyle name="Sheet Title" xfId="409" xr:uid="{00000000-0005-0000-0000-00007B080000}"/>
    <cellStyle name="Spalten" xfId="1153" xr:uid="{00000000-0005-0000-0000-00007C080000}"/>
    <cellStyle name="Standard 4_KP_Master_R-29-02-2012_20120220_GuV_V2" xfId="1657" xr:uid="{00000000-0005-0000-0000-00007D080000}"/>
    <cellStyle name="Standard_020827_VSTR_Imp_V2.7-x" xfId="1154" xr:uid="{00000000-0005-0000-0000-00007E080000}"/>
    <cellStyle name="Stílus 1" xfId="48" xr:uid="{00000000-0005-0000-0000-00007F080000}"/>
    <cellStyle name="Stílus 1 2" xfId="410" xr:uid="{00000000-0005-0000-0000-000080080000}"/>
    <cellStyle name="Stílus 1 2 2" xfId="1155" xr:uid="{00000000-0005-0000-0000-000081080000}"/>
    <cellStyle name="Stílus 1 3" xfId="1658" xr:uid="{00000000-0005-0000-0000-000082080000}"/>
    <cellStyle name="Style 1" xfId="1156" xr:uid="{00000000-0005-0000-0000-000083080000}"/>
    <cellStyle name="Style 1 2" xfId="1157" xr:uid="{00000000-0005-0000-0000-000084080000}"/>
    <cellStyle name="Style 1 3" xfId="1158" xr:uid="{00000000-0005-0000-0000-000085080000}"/>
    <cellStyle name="Style 1 3 2" xfId="1659" xr:uid="{00000000-0005-0000-0000-000086080000}"/>
    <cellStyle name="Subscribers" xfId="1159" xr:uid="{00000000-0005-0000-0000-000087080000}"/>
    <cellStyle name="Subtotal" xfId="1160" xr:uid="{00000000-0005-0000-0000-000088080000}"/>
    <cellStyle name="Számítás 2" xfId="411" xr:uid="{00000000-0005-0000-0000-000089080000}"/>
    <cellStyle name="Számítás 3" xfId="435" xr:uid="{00000000-0005-0000-0000-00008A080000}"/>
    <cellStyle name="Számítás 3 2" xfId="1162" xr:uid="{00000000-0005-0000-0000-00008B080000}"/>
    <cellStyle name="Számítás 4" xfId="1163" xr:uid="{00000000-0005-0000-0000-00008C080000}"/>
    <cellStyle name="Számítás 4 2" xfId="2198" xr:uid="{00000000-0005-0000-0000-00008D080000}"/>
    <cellStyle name="Százalék" xfId="49" builtinId="5"/>
    <cellStyle name="Százalék 10" xfId="1164" xr:uid="{00000000-0005-0000-0000-00008F080000}"/>
    <cellStyle name="Százalék 11" xfId="1165" xr:uid="{00000000-0005-0000-0000-000090080000}"/>
    <cellStyle name="Százalék 2" xfId="139" xr:uid="{00000000-0005-0000-0000-000091080000}"/>
    <cellStyle name="Százalék 2 2" xfId="413" xr:uid="{00000000-0005-0000-0000-000092080000}"/>
    <cellStyle name="Százalék 2 2 2" xfId="1168" xr:uid="{00000000-0005-0000-0000-000093080000}"/>
    <cellStyle name="Százalék 2 2 3" xfId="1167" xr:uid="{00000000-0005-0000-0000-000094080000}"/>
    <cellStyle name="Százalék 2 3" xfId="579" xr:uid="{00000000-0005-0000-0000-000095080000}"/>
    <cellStyle name="Százalék 2 3 2" xfId="1169" xr:uid="{00000000-0005-0000-0000-000096080000}"/>
    <cellStyle name="Százalék 2 4" xfId="1170" xr:uid="{00000000-0005-0000-0000-000097080000}"/>
    <cellStyle name="Százalék 2 4 2" xfId="2199" xr:uid="{00000000-0005-0000-0000-000098080000}"/>
    <cellStyle name="Százalék 2 5" xfId="1171" xr:uid="{00000000-0005-0000-0000-000099080000}"/>
    <cellStyle name="Százalék 2 6" xfId="1172" xr:uid="{00000000-0005-0000-0000-00009A080000}"/>
    <cellStyle name="Százalék 2 6 2" xfId="1173" xr:uid="{00000000-0005-0000-0000-00009B080000}"/>
    <cellStyle name="Százalék 2 7" xfId="1660" xr:uid="{00000000-0005-0000-0000-00009C080000}"/>
    <cellStyle name="Százalék 2 8" xfId="1661" xr:uid="{00000000-0005-0000-0000-00009D080000}"/>
    <cellStyle name="Százalék 2 9" xfId="1166" xr:uid="{00000000-0005-0000-0000-00009E080000}"/>
    <cellStyle name="Százalék 3" xfId="140" xr:uid="{00000000-0005-0000-0000-00009F080000}"/>
    <cellStyle name="Százalék 3 2" xfId="1174" xr:uid="{00000000-0005-0000-0000-0000A0080000}"/>
    <cellStyle name="Százalék 3 3" xfId="1175" xr:uid="{00000000-0005-0000-0000-0000A1080000}"/>
    <cellStyle name="Százalék 4" xfId="414" xr:uid="{00000000-0005-0000-0000-0000A2080000}"/>
    <cellStyle name="Százalék 4 2" xfId="1176" xr:uid="{00000000-0005-0000-0000-0000A3080000}"/>
    <cellStyle name="Százalék 5" xfId="415" xr:uid="{00000000-0005-0000-0000-0000A4080000}"/>
    <cellStyle name="Százalék 5 2" xfId="1177" xr:uid="{00000000-0005-0000-0000-0000A5080000}"/>
    <cellStyle name="Százalék 5 3" xfId="1178" xr:uid="{00000000-0005-0000-0000-0000A6080000}"/>
    <cellStyle name="Százalék 5 3 2" xfId="1179" xr:uid="{00000000-0005-0000-0000-0000A7080000}"/>
    <cellStyle name="Százalék 6" xfId="412" xr:uid="{00000000-0005-0000-0000-0000A8080000}"/>
    <cellStyle name="Százalék 6 2" xfId="1181" xr:uid="{00000000-0005-0000-0000-0000A9080000}"/>
    <cellStyle name="Százalék 6 3" xfId="1180" xr:uid="{00000000-0005-0000-0000-0000AA080000}"/>
    <cellStyle name="Százalék 7" xfId="500" xr:uid="{00000000-0005-0000-0000-0000AB080000}"/>
    <cellStyle name="Százalék 7 2" xfId="1182" xr:uid="{00000000-0005-0000-0000-0000AC080000}"/>
    <cellStyle name="Százalék 7 2 2" xfId="1183" xr:uid="{00000000-0005-0000-0000-0000AD080000}"/>
    <cellStyle name="Százalék 7 3" xfId="1827" xr:uid="{00000000-0005-0000-0000-0000AE080000}"/>
    <cellStyle name="Százalék 8" xfId="55" xr:uid="{00000000-0005-0000-0000-0000AF080000}"/>
    <cellStyle name="Százalék 8 2" xfId="1185" xr:uid="{00000000-0005-0000-0000-0000B0080000}"/>
    <cellStyle name="Százalék 8 3" xfId="1186" xr:uid="{00000000-0005-0000-0000-0000B1080000}"/>
    <cellStyle name="Százalék 8 3 2" xfId="1187" xr:uid="{00000000-0005-0000-0000-0000B2080000}"/>
    <cellStyle name="Százalék 8 4" xfId="1184" xr:uid="{00000000-0005-0000-0000-0000B3080000}"/>
    <cellStyle name="Százalék 8 5" xfId="1833" xr:uid="{00000000-0005-0000-0000-0000B4080000}"/>
    <cellStyle name="Százalék 8 6" xfId="2200" xr:uid="{00000000-0005-0000-0000-0000B5080000}"/>
    <cellStyle name="Százalék 9" xfId="1188" xr:uid="{00000000-0005-0000-0000-0000B6080000}"/>
    <cellStyle name="Százalék 9 2" xfId="1189" xr:uid="{00000000-0005-0000-0000-0000B7080000}"/>
    <cellStyle name="Table" xfId="1190" xr:uid="{00000000-0005-0000-0000-0000B8080000}"/>
    <cellStyle name="taples Plaza" xfId="1191" xr:uid="{00000000-0005-0000-0000-0000B9080000}"/>
    <cellStyle name="taples Plaza 2" xfId="1192" xr:uid="{00000000-0005-0000-0000-0000BA080000}"/>
    <cellStyle name="Text Indent A" xfId="50" xr:uid="{00000000-0005-0000-0000-0000BB080000}"/>
    <cellStyle name="Text Indent A 2" xfId="417" xr:uid="{00000000-0005-0000-0000-0000BC080000}"/>
    <cellStyle name="Text Indent A 3" xfId="418" xr:uid="{00000000-0005-0000-0000-0000BD080000}"/>
    <cellStyle name="Text Indent A 4" xfId="416" xr:uid="{00000000-0005-0000-0000-0000BE080000}"/>
    <cellStyle name="Text Indent B" xfId="51" xr:uid="{00000000-0005-0000-0000-0000BF080000}"/>
    <cellStyle name="Text Indent B 2" xfId="420" xr:uid="{00000000-0005-0000-0000-0000C0080000}"/>
    <cellStyle name="Text Indent B 3" xfId="421" xr:uid="{00000000-0005-0000-0000-0000C1080000}"/>
    <cellStyle name="Text Indent B 4" xfId="419" xr:uid="{00000000-0005-0000-0000-0000C2080000}"/>
    <cellStyle name="Text Indent B 4 2" xfId="1193" xr:uid="{00000000-0005-0000-0000-0000C3080000}"/>
    <cellStyle name="Text Indent B 5" xfId="1194" xr:uid="{00000000-0005-0000-0000-0000C4080000}"/>
    <cellStyle name="Text Indent C" xfId="52" xr:uid="{00000000-0005-0000-0000-0000C5080000}"/>
    <cellStyle name="Text Indent C 2" xfId="423" xr:uid="{00000000-0005-0000-0000-0000C6080000}"/>
    <cellStyle name="Text Indent C 3" xfId="424" xr:uid="{00000000-0005-0000-0000-0000C7080000}"/>
    <cellStyle name="Text Indent C 4" xfId="422" xr:uid="{00000000-0005-0000-0000-0000C8080000}"/>
    <cellStyle name="Text Indent C 4 2" xfId="1195" xr:uid="{00000000-0005-0000-0000-0000C9080000}"/>
    <cellStyle name="Text Indent C 5" xfId="1196" xr:uid="{00000000-0005-0000-0000-0000CA080000}"/>
    <cellStyle name="þ_x001d_ð&quot;&amp;¢û’&amp;›û_x000b__x0008_4_x000e__x000e__x000f__x0007__x0001__x0001_" xfId="1197" xr:uid="{00000000-0005-0000-0000-0000CB080000}"/>
    <cellStyle name="þ_x001d_ð&quot;&amp;¢û’&amp;›û_x000b__x0008_4_x000e__x000e__x000f__x0007__x0001__x0001_ 2" xfId="1198" xr:uid="{00000000-0005-0000-0000-0000CC080000}"/>
    <cellStyle name="Title" xfId="141" xr:uid="{00000000-0005-0000-0000-0000CD080000}"/>
    <cellStyle name="Title 2" xfId="1199" xr:uid="{00000000-0005-0000-0000-0000CE080000}"/>
    <cellStyle name="Total" xfId="142" xr:uid="{00000000-0005-0000-0000-0000CF080000}"/>
    <cellStyle name="Total 2" xfId="1663" xr:uid="{00000000-0005-0000-0000-0000D0080000}"/>
    <cellStyle name="Total 2 2" xfId="2201" xr:uid="{00000000-0005-0000-0000-0000D1080000}"/>
    <cellStyle name="Total 3" xfId="1918" xr:uid="{00000000-0005-0000-0000-0000D2080000}"/>
    <cellStyle name="Total 4" xfId="1947" xr:uid="{00000000-0005-0000-0000-0000D3080000}"/>
    <cellStyle name="Uhrzeit" xfId="1200" xr:uid="{00000000-0005-0000-0000-0000D4080000}"/>
    <cellStyle name="User_Defined_A" xfId="1201" xr:uid="{00000000-0005-0000-0000-0000D5080000}"/>
    <cellStyle name="Valuta [0]_OFFICE_" xfId="1202" xr:uid="{00000000-0005-0000-0000-0000D6080000}"/>
    <cellStyle name="Valuta_OFFICE_" xfId="1203" xr:uid="{00000000-0005-0000-0000-0000D7080000}"/>
    <cellStyle name="Währung [0]_066_otherDirectCosts_S&amp;D" xfId="1204" xr:uid="{00000000-0005-0000-0000-0000D8080000}"/>
    <cellStyle name="Währung_066_otherDirectCosts_S&amp;D" xfId="1205" xr:uid="{00000000-0005-0000-0000-0000D9080000}"/>
    <cellStyle name="Warning Text" xfId="143" xr:uid="{00000000-0005-0000-0000-0000DA080000}"/>
    <cellStyle name="Warning Text 2" xfId="1664" xr:uid="{00000000-0005-0000-0000-0000DB080000}"/>
    <cellStyle name="Warning Text 2 2" xfId="2202" xr:uid="{00000000-0005-0000-0000-0000DC080000}"/>
    <cellStyle name="Warning Text 3" xfId="1919" xr:uid="{00000000-0005-0000-0000-0000DD080000}"/>
    <cellStyle name="Warning Text 4" xfId="1894" xr:uid="{00000000-0005-0000-0000-0000DE080000}"/>
    <cellStyle name="Zeilen" xfId="1206" xr:uid="{00000000-0005-0000-0000-0000DF080000}"/>
    <cellStyle name="Zeilen 2" xfId="1207" xr:uid="{00000000-0005-0000-0000-0000E0080000}"/>
    <cellStyle name="Zellen" xfId="1208" xr:uid="{00000000-0005-0000-0000-0000E1080000}"/>
    <cellStyle name="Zellen 2" xfId="1209" xr:uid="{00000000-0005-0000-0000-0000E2080000}"/>
    <cellStyle name="Zellen%" xfId="1210" xr:uid="{00000000-0005-0000-0000-0000E3080000}"/>
    <cellStyle name="Zellen% 2" xfId="1211" xr:uid="{00000000-0005-0000-0000-0000E4080000}"/>
    <cellStyle name="Zellen,2" xfId="1212" xr:uid="{00000000-0005-0000-0000-0000E5080000}"/>
    <cellStyle name="Zellen,2 2" xfId="1213" xr:uid="{00000000-0005-0000-0000-0000E6080000}"/>
    <cellStyle name="Zellen_110413_MM_FC_Mobile voice, sms-mms_v6_Massvalid BG" xfId="1214" xr:uid="{00000000-0005-0000-0000-0000E7080000}"/>
    <cellStyle name="ZellenNichtSichtbar" xfId="1215" xr:uid="{00000000-0005-0000-0000-0000E8080000}"/>
    <cellStyle name="ZellenNichtSichtbar 2" xfId="1216" xr:uid="{00000000-0005-0000-0000-0000E9080000}"/>
  </cellStyles>
  <dxfs count="0"/>
  <tableStyles count="0" defaultTableStyle="TableStyleMedium9" defaultPivotStyle="PivotStyleLight16"/>
  <colors>
    <mruColors>
      <color rgb="FFE20074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>
    <pageSetUpPr fitToPage="1"/>
  </sheetPr>
  <dimension ref="A1:AU113"/>
  <sheetViews>
    <sheetView showGridLines="0" tabSelected="1" zoomScaleNormal="100" zoomScaleSheetLayoutView="70" workbookViewId="0">
      <pane xSplit="3" ySplit="3" topLeftCell="D6" activePane="bottomRight" state="frozen"/>
      <selection activeCell="A38" sqref="A38"/>
      <selection pane="topRight" activeCell="A38" sqref="A38"/>
      <selection pane="bottomLeft" activeCell="A38" sqref="A38"/>
      <selection pane="bottomRight" activeCell="K32" sqref="K32"/>
    </sheetView>
  </sheetViews>
  <sheetFormatPr defaultColWidth="9.28515625" defaultRowHeight="12.75"/>
  <cols>
    <col min="1" max="2" width="3.5703125" style="5" customWidth="1"/>
    <col min="3" max="3" width="45" style="5" customWidth="1"/>
    <col min="4" max="15" width="12.42578125" style="1" customWidth="1"/>
    <col min="16" max="47" width="9.28515625" style="2"/>
    <col min="48" max="16384" width="9.28515625" style="1"/>
  </cols>
  <sheetData>
    <row r="1" spans="1:47" s="16" customFormat="1" ht="12" customHeight="1">
      <c r="A1" s="61" t="s">
        <v>0</v>
      </c>
      <c r="B1" s="62"/>
      <c r="C1" s="63"/>
      <c r="D1" s="360">
        <v>2020</v>
      </c>
      <c r="E1" s="361"/>
      <c r="F1" s="361"/>
      <c r="G1" s="362"/>
      <c r="H1" s="360">
        <v>2021</v>
      </c>
      <c r="I1" s="361"/>
      <c r="J1" s="361"/>
      <c r="K1" s="362"/>
      <c r="L1" s="360">
        <v>2022</v>
      </c>
      <c r="M1" s="361"/>
      <c r="N1" s="361"/>
      <c r="O1" s="362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</row>
    <row r="2" spans="1:47" s="16" customFormat="1" ht="12" customHeight="1" thickBot="1">
      <c r="A2" s="3" t="s">
        <v>114</v>
      </c>
      <c r="B2" s="64"/>
      <c r="C2" s="65"/>
      <c r="D2" s="363"/>
      <c r="E2" s="364"/>
      <c r="F2" s="364"/>
      <c r="G2" s="365"/>
      <c r="H2" s="363"/>
      <c r="I2" s="364"/>
      <c r="J2" s="364"/>
      <c r="K2" s="365"/>
      <c r="L2" s="363"/>
      <c r="M2" s="364"/>
      <c r="N2" s="364"/>
      <c r="O2" s="365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</row>
    <row r="3" spans="1:47" s="16" customFormat="1" ht="12" customHeight="1" thickBot="1">
      <c r="A3" s="3" t="s">
        <v>5</v>
      </c>
      <c r="B3" s="64"/>
      <c r="C3" s="64"/>
      <c r="D3" s="66" t="s">
        <v>98</v>
      </c>
      <c r="E3" s="67" t="s">
        <v>99</v>
      </c>
      <c r="F3" s="67" t="s">
        <v>100</v>
      </c>
      <c r="G3" s="67" t="s">
        <v>101</v>
      </c>
      <c r="H3" s="66" t="s">
        <v>98</v>
      </c>
      <c r="I3" s="67" t="s">
        <v>99</v>
      </c>
      <c r="J3" s="67" t="s">
        <v>100</v>
      </c>
      <c r="K3" s="67" t="s">
        <v>101</v>
      </c>
      <c r="L3" s="66" t="s">
        <v>98</v>
      </c>
      <c r="M3" s="67" t="s">
        <v>99</v>
      </c>
      <c r="N3" s="67" t="s">
        <v>100</v>
      </c>
      <c r="O3" s="67" t="s">
        <v>101</v>
      </c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</row>
    <row r="4" spans="1:47" ht="12" customHeight="1">
      <c r="A4" s="4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47" s="16" customFormat="1" ht="12" customHeight="1">
      <c r="A5" s="4" t="s">
        <v>115</v>
      </c>
      <c r="B5" s="68"/>
      <c r="C5" s="68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</row>
    <row r="6" spans="1:47" ht="12" customHeight="1">
      <c r="A6" s="4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47" ht="12" customHeight="1">
      <c r="A7" s="4"/>
      <c r="B7" s="7" t="s">
        <v>116</v>
      </c>
      <c r="C7" s="8"/>
      <c r="D7" s="9">
        <v>31011</v>
      </c>
      <c r="E7" s="9">
        <v>30764</v>
      </c>
      <c r="F7" s="9">
        <v>30915</v>
      </c>
      <c r="G7" s="9">
        <v>30602</v>
      </c>
      <c r="H7" s="9">
        <v>29624</v>
      </c>
      <c r="I7" s="9">
        <v>29644</v>
      </c>
      <c r="J7" s="9">
        <v>30190</v>
      </c>
      <c r="K7" s="9">
        <v>29194</v>
      </c>
      <c r="L7" s="9">
        <v>28284</v>
      </c>
      <c r="M7" s="9"/>
      <c r="N7" s="9"/>
      <c r="O7" s="9"/>
    </row>
    <row r="8" spans="1:47" ht="12" customHeight="1">
      <c r="A8" s="4"/>
      <c r="B8" s="7" t="s">
        <v>138</v>
      </c>
      <c r="C8" s="8"/>
      <c r="D8" s="9">
        <v>2798</v>
      </c>
      <c r="E8" s="9">
        <v>3015</v>
      </c>
      <c r="F8" s="9">
        <v>2975</v>
      </c>
      <c r="G8" s="9">
        <v>3178</v>
      </c>
      <c r="H8" s="9">
        <v>3155</v>
      </c>
      <c r="I8" s="9">
        <v>3222</v>
      </c>
      <c r="J8" s="9">
        <v>3200</v>
      </c>
      <c r="K8" s="9">
        <v>3245</v>
      </c>
      <c r="L8" s="9">
        <v>3086</v>
      </c>
      <c r="M8" s="9"/>
      <c r="N8" s="9"/>
      <c r="O8" s="9"/>
    </row>
    <row r="9" spans="1:47" ht="12" customHeight="1">
      <c r="A9" s="4"/>
      <c r="B9" s="7" t="s">
        <v>6</v>
      </c>
      <c r="C9" s="8"/>
      <c r="D9" s="9">
        <v>24442</v>
      </c>
      <c r="E9" s="9">
        <v>24221</v>
      </c>
      <c r="F9" s="9">
        <v>26761</v>
      </c>
      <c r="G9" s="9">
        <v>26416</v>
      </c>
      <c r="H9" s="9">
        <v>27258</v>
      </c>
      <c r="I9" s="9">
        <v>28762</v>
      </c>
      <c r="J9" s="9">
        <v>31364</v>
      </c>
      <c r="K9" s="9">
        <v>31432</v>
      </c>
      <c r="L9" s="9">
        <v>33683</v>
      </c>
      <c r="M9" s="9"/>
      <c r="N9" s="9"/>
      <c r="O9" s="9"/>
    </row>
    <row r="10" spans="1:47" ht="12" customHeight="1">
      <c r="A10" s="4"/>
      <c r="B10" s="7" t="s">
        <v>117</v>
      </c>
      <c r="C10" s="8"/>
      <c r="D10" s="9">
        <v>5134</v>
      </c>
      <c r="E10" s="9">
        <v>4988</v>
      </c>
      <c r="F10" s="9">
        <v>5229</v>
      </c>
      <c r="G10" s="9">
        <v>5339</v>
      </c>
      <c r="H10" s="9">
        <v>5677</v>
      </c>
      <c r="I10" s="9">
        <v>6146</v>
      </c>
      <c r="J10" s="9">
        <v>6185</v>
      </c>
      <c r="K10" s="9">
        <v>6388</v>
      </c>
      <c r="L10" s="9">
        <v>6185</v>
      </c>
      <c r="M10" s="9"/>
      <c r="N10" s="9"/>
      <c r="O10" s="9"/>
    </row>
    <row r="11" spans="1:47" ht="12" customHeight="1">
      <c r="A11" s="4"/>
      <c r="B11" s="7" t="s">
        <v>118</v>
      </c>
      <c r="C11" s="8"/>
      <c r="D11" s="9">
        <v>22035</v>
      </c>
      <c r="E11" s="9">
        <v>20706</v>
      </c>
      <c r="F11" s="9">
        <v>23820</v>
      </c>
      <c r="G11" s="9">
        <v>29917</v>
      </c>
      <c r="H11" s="9">
        <v>22310</v>
      </c>
      <c r="I11" s="9">
        <v>23089</v>
      </c>
      <c r="J11" s="9">
        <v>23876</v>
      </c>
      <c r="K11" s="9">
        <v>34584</v>
      </c>
      <c r="L11" s="9">
        <v>27052</v>
      </c>
      <c r="M11" s="9"/>
      <c r="N11" s="9"/>
      <c r="O11" s="9"/>
    </row>
    <row r="12" spans="1:47" s="11" customFormat="1" ht="12" customHeight="1">
      <c r="A12" s="5"/>
      <c r="B12" s="5" t="s">
        <v>119</v>
      </c>
      <c r="C12" s="8"/>
      <c r="D12" s="10">
        <v>2727</v>
      </c>
      <c r="E12" s="10">
        <v>2261</v>
      </c>
      <c r="F12" s="10">
        <v>2878</v>
      </c>
      <c r="G12" s="10">
        <v>2457</v>
      </c>
      <c r="H12" s="10">
        <v>2367</v>
      </c>
      <c r="I12" s="10">
        <v>2501</v>
      </c>
      <c r="J12" s="10">
        <v>3758</v>
      </c>
      <c r="K12" s="10">
        <v>2216</v>
      </c>
      <c r="L12" s="10">
        <v>2855</v>
      </c>
      <c r="M12" s="10"/>
      <c r="N12" s="10"/>
      <c r="O12" s="10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</row>
    <row r="13" spans="1:47" ht="3.75" customHeight="1">
      <c r="A13" s="12"/>
      <c r="B13" s="13"/>
      <c r="C13" s="14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47" s="18" customFormat="1" ht="12" customHeight="1">
      <c r="A14" s="15"/>
      <c r="B14" s="69" t="s">
        <v>140</v>
      </c>
      <c r="C14" s="25"/>
      <c r="D14" s="70">
        <f t="shared" ref="D14" si="0">SUM(D7:D12)</f>
        <v>88147</v>
      </c>
      <c r="E14" s="70">
        <f t="shared" ref="E14:L14" si="1">SUM(E7:E12)</f>
        <v>85955</v>
      </c>
      <c r="F14" s="71">
        <f t="shared" si="1"/>
        <v>92578</v>
      </c>
      <c r="G14" s="70">
        <f t="shared" si="1"/>
        <v>97909</v>
      </c>
      <c r="H14" s="70">
        <f t="shared" si="1"/>
        <v>90391</v>
      </c>
      <c r="I14" s="70">
        <f t="shared" si="1"/>
        <v>93364</v>
      </c>
      <c r="J14" s="70">
        <f t="shared" si="1"/>
        <v>98573</v>
      </c>
      <c r="K14" s="70">
        <f t="shared" si="1"/>
        <v>107059</v>
      </c>
      <c r="L14" s="70">
        <f t="shared" si="1"/>
        <v>101145</v>
      </c>
      <c r="M14" s="70"/>
      <c r="N14" s="70"/>
      <c r="O14" s="70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</row>
    <row r="15" spans="1:47" ht="12" customHeight="1">
      <c r="A15" s="4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47" ht="12" customHeight="1">
      <c r="A16" s="4"/>
      <c r="B16" s="19" t="s">
        <v>164</v>
      </c>
      <c r="C16" s="20"/>
      <c r="D16" s="9">
        <v>9976</v>
      </c>
      <c r="E16" s="9">
        <v>9918</v>
      </c>
      <c r="F16" s="9">
        <v>9944</v>
      </c>
      <c r="G16" s="9">
        <v>9715</v>
      </c>
      <c r="H16" s="9">
        <v>9492</v>
      </c>
      <c r="I16" s="9">
        <v>9353</v>
      </c>
      <c r="J16" s="9">
        <v>9068</v>
      </c>
      <c r="K16" s="9">
        <v>9150</v>
      </c>
      <c r="L16" s="9">
        <v>8863</v>
      </c>
      <c r="M16" s="9"/>
      <c r="N16" s="9"/>
      <c r="O16" s="9"/>
    </row>
    <row r="17" spans="1:47" s="275" customFormat="1" ht="12" customHeight="1">
      <c r="A17" s="274"/>
      <c r="B17" s="19" t="s">
        <v>247</v>
      </c>
      <c r="C17" s="20"/>
      <c r="D17" s="31">
        <v>13887</v>
      </c>
      <c r="E17" s="31">
        <v>14289</v>
      </c>
      <c r="F17" s="31">
        <v>14604</v>
      </c>
      <c r="G17" s="31">
        <v>14716</v>
      </c>
      <c r="H17" s="31">
        <v>14197</v>
      </c>
      <c r="I17" s="347">
        <v>15291</v>
      </c>
      <c r="J17" s="347">
        <v>16407</v>
      </c>
      <c r="K17" s="31">
        <v>16901</v>
      </c>
      <c r="L17" s="31">
        <v>17442</v>
      </c>
      <c r="M17" s="347"/>
      <c r="N17" s="347"/>
      <c r="O17" s="31"/>
      <c r="P17" s="276"/>
      <c r="Q17" s="276"/>
      <c r="R17" s="276"/>
      <c r="S17" s="276"/>
      <c r="T17" s="276"/>
      <c r="U17" s="276"/>
      <c r="V17" s="276"/>
      <c r="W17" s="276"/>
      <c r="X17" s="276"/>
      <c r="Y17" s="276"/>
      <c r="Z17" s="276"/>
      <c r="AA17" s="276"/>
      <c r="AB17" s="276"/>
      <c r="AC17" s="276"/>
      <c r="AD17" s="276"/>
      <c r="AE17" s="276"/>
      <c r="AF17" s="276"/>
      <c r="AG17" s="276"/>
      <c r="AH17" s="276"/>
      <c r="AI17" s="276"/>
      <c r="AJ17" s="276"/>
      <c r="AK17" s="276"/>
      <c r="AL17" s="276"/>
      <c r="AM17" s="276"/>
      <c r="AN17" s="276"/>
      <c r="AO17" s="276"/>
      <c r="AP17" s="276"/>
      <c r="AQ17" s="276"/>
      <c r="AR17" s="276"/>
      <c r="AS17" s="276"/>
      <c r="AT17" s="276"/>
      <c r="AU17" s="276"/>
    </row>
    <row r="18" spans="1:47" ht="12" customHeight="1">
      <c r="B18" s="19" t="s">
        <v>7</v>
      </c>
      <c r="C18" s="21"/>
      <c r="D18" s="31">
        <v>12712</v>
      </c>
      <c r="E18" s="31">
        <v>12997</v>
      </c>
      <c r="F18" s="31">
        <v>13167</v>
      </c>
      <c r="G18" s="31">
        <v>13479</v>
      </c>
      <c r="H18" s="31">
        <v>13797</v>
      </c>
      <c r="I18" s="347">
        <v>13976</v>
      </c>
      <c r="J18" s="347">
        <v>14218</v>
      </c>
      <c r="K18" s="9">
        <v>14512</v>
      </c>
      <c r="L18" s="9">
        <v>14859</v>
      </c>
      <c r="M18" s="347"/>
      <c r="N18" s="347"/>
      <c r="O18" s="9"/>
    </row>
    <row r="19" spans="1:47" ht="12" customHeight="1">
      <c r="B19" s="19" t="s">
        <v>120</v>
      </c>
      <c r="C19" s="20"/>
      <c r="D19" s="31">
        <v>4978</v>
      </c>
      <c r="E19" s="31">
        <v>4336</v>
      </c>
      <c r="F19" s="31">
        <v>5714</v>
      </c>
      <c r="G19" s="31">
        <v>7328</v>
      </c>
      <c r="H19" s="31">
        <v>4756</v>
      </c>
      <c r="I19" s="347">
        <v>4428</v>
      </c>
      <c r="J19" s="347">
        <v>4336</v>
      </c>
      <c r="K19" s="9">
        <v>5933</v>
      </c>
      <c r="L19" s="9">
        <v>4452</v>
      </c>
      <c r="M19" s="347"/>
      <c r="N19" s="347"/>
      <c r="O19" s="9"/>
    </row>
    <row r="20" spans="1:47" s="275" customFormat="1" ht="12" customHeight="1">
      <c r="A20" s="277"/>
      <c r="B20" s="19" t="s">
        <v>6</v>
      </c>
      <c r="C20" s="20"/>
      <c r="D20" s="31">
        <v>2950</v>
      </c>
      <c r="E20" s="31">
        <v>3033</v>
      </c>
      <c r="F20" s="31">
        <v>3096</v>
      </c>
      <c r="G20" s="31">
        <v>3175</v>
      </c>
      <c r="H20" s="31">
        <v>3088</v>
      </c>
      <c r="I20" s="347">
        <v>3198</v>
      </c>
      <c r="J20" s="347">
        <v>3213</v>
      </c>
      <c r="K20" s="31">
        <v>3205</v>
      </c>
      <c r="L20" s="31">
        <v>3223</v>
      </c>
      <c r="M20" s="347"/>
      <c r="N20" s="347"/>
      <c r="O20" s="31"/>
      <c r="P20" s="276"/>
      <c r="Q20" s="276"/>
      <c r="R20" s="276"/>
      <c r="S20" s="276"/>
      <c r="T20" s="276"/>
      <c r="U20" s="276"/>
      <c r="V20" s="276"/>
      <c r="W20" s="276"/>
      <c r="X20" s="276"/>
      <c r="Y20" s="276"/>
      <c r="Z20" s="276"/>
      <c r="AA20" s="276"/>
      <c r="AB20" s="276"/>
      <c r="AC20" s="276"/>
      <c r="AD20" s="276"/>
      <c r="AE20" s="276"/>
      <c r="AF20" s="276"/>
      <c r="AG20" s="276"/>
      <c r="AH20" s="276"/>
      <c r="AI20" s="276"/>
      <c r="AJ20" s="276"/>
      <c r="AK20" s="276"/>
      <c r="AL20" s="276"/>
      <c r="AM20" s="276"/>
      <c r="AN20" s="276"/>
      <c r="AO20" s="276"/>
      <c r="AP20" s="276"/>
      <c r="AQ20" s="276"/>
      <c r="AR20" s="276"/>
      <c r="AS20" s="276"/>
      <c r="AT20" s="276"/>
      <c r="AU20" s="276"/>
    </row>
    <row r="21" spans="1:47" s="275" customFormat="1" ht="12" customHeight="1">
      <c r="A21" s="277"/>
      <c r="B21" s="5" t="s">
        <v>139</v>
      </c>
      <c r="C21" s="20"/>
      <c r="D21" s="323">
        <v>4715</v>
      </c>
      <c r="E21" s="323">
        <v>4878</v>
      </c>
      <c r="F21" s="323">
        <v>4822</v>
      </c>
      <c r="G21" s="323">
        <v>4940</v>
      </c>
      <c r="H21" s="323">
        <v>4988</v>
      </c>
      <c r="I21" s="347">
        <v>5012</v>
      </c>
      <c r="J21" s="347">
        <v>4940</v>
      </c>
      <c r="K21" s="323">
        <v>5070</v>
      </c>
      <c r="L21" s="323">
        <v>4904</v>
      </c>
      <c r="M21" s="347"/>
      <c r="N21" s="347"/>
      <c r="O21" s="323"/>
      <c r="P21" s="276"/>
      <c r="Q21" s="276"/>
      <c r="R21" s="276"/>
      <c r="S21" s="276"/>
      <c r="T21" s="276"/>
      <c r="U21" s="276"/>
      <c r="V21" s="276"/>
      <c r="W21" s="276"/>
      <c r="X21" s="276"/>
      <c r="Y21" s="276"/>
      <c r="Z21" s="276"/>
      <c r="AA21" s="276"/>
      <c r="AB21" s="276"/>
      <c r="AC21" s="276"/>
      <c r="AD21" s="276"/>
      <c r="AE21" s="276"/>
      <c r="AF21" s="276"/>
      <c r="AG21" s="276"/>
      <c r="AH21" s="276"/>
      <c r="AI21" s="276"/>
      <c r="AJ21" s="276"/>
      <c r="AK21" s="276"/>
      <c r="AL21" s="276"/>
      <c r="AM21" s="276"/>
      <c r="AN21" s="276"/>
      <c r="AO21" s="276"/>
      <c r="AP21" s="276"/>
      <c r="AQ21" s="276"/>
      <c r="AR21" s="276"/>
      <c r="AS21" s="276"/>
      <c r="AT21" s="276"/>
      <c r="AU21" s="276"/>
    </row>
    <row r="22" spans="1:47" s="11" customFormat="1" ht="12" customHeight="1">
      <c r="A22" s="22"/>
      <c r="B22" s="23" t="s">
        <v>121</v>
      </c>
      <c r="C22" s="24"/>
      <c r="D22" s="10">
        <v>3613</v>
      </c>
      <c r="E22" s="10">
        <v>3651</v>
      </c>
      <c r="F22" s="10">
        <v>3767</v>
      </c>
      <c r="G22" s="10">
        <v>4604</v>
      </c>
      <c r="H22" s="10">
        <v>3494</v>
      </c>
      <c r="I22" s="10">
        <v>3835</v>
      </c>
      <c r="J22" s="10">
        <v>4160</v>
      </c>
      <c r="K22" s="10">
        <v>3847</v>
      </c>
      <c r="L22" s="10">
        <v>3838</v>
      </c>
      <c r="M22" s="10"/>
      <c r="N22" s="10"/>
      <c r="O22" s="10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</row>
    <row r="23" spans="1:47" ht="3" customHeight="1"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47" s="18" customFormat="1" ht="12" customHeight="1">
      <c r="A24" s="72"/>
      <c r="B24" s="72" t="s">
        <v>141</v>
      </c>
      <c r="C24" s="25"/>
      <c r="D24" s="70">
        <f t="shared" ref="D24" si="2">SUM(D16:D22)</f>
        <v>52831</v>
      </c>
      <c r="E24" s="70">
        <f t="shared" ref="E24:L24" si="3">SUM(E16:E22)</f>
        <v>53102</v>
      </c>
      <c r="F24" s="70">
        <f t="shared" si="3"/>
        <v>55114</v>
      </c>
      <c r="G24" s="70">
        <f t="shared" si="3"/>
        <v>57957</v>
      </c>
      <c r="H24" s="70">
        <f t="shared" si="3"/>
        <v>53812</v>
      </c>
      <c r="I24" s="70">
        <f t="shared" si="3"/>
        <v>55093</v>
      </c>
      <c r="J24" s="70">
        <f t="shared" si="3"/>
        <v>56342</v>
      </c>
      <c r="K24" s="70">
        <f t="shared" si="3"/>
        <v>58618</v>
      </c>
      <c r="L24" s="70">
        <f t="shared" si="3"/>
        <v>57581</v>
      </c>
      <c r="M24" s="70"/>
      <c r="N24" s="70"/>
      <c r="O24" s="70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</row>
    <row r="25" spans="1:47" s="16" customFormat="1" ht="12" customHeight="1">
      <c r="A25" s="68"/>
      <c r="B25" s="68"/>
      <c r="C25" s="68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</row>
    <row r="26" spans="1:47" s="18" customFormat="1" ht="12" customHeight="1">
      <c r="A26" s="72"/>
      <c r="B26" s="35" t="s">
        <v>122</v>
      </c>
      <c r="C26" s="25"/>
      <c r="D26" s="70">
        <v>18355</v>
      </c>
      <c r="E26" s="70">
        <v>18130</v>
      </c>
      <c r="F26" s="70">
        <v>19961</v>
      </c>
      <c r="G26" s="70">
        <v>33009</v>
      </c>
      <c r="H26" s="70">
        <v>18096</v>
      </c>
      <c r="I26" s="70">
        <v>17684</v>
      </c>
      <c r="J26" s="70">
        <v>23173</v>
      </c>
      <c r="K26" s="70">
        <v>27915</v>
      </c>
      <c r="L26" s="70">
        <v>17138</v>
      </c>
      <c r="M26" s="70"/>
      <c r="N26" s="70"/>
      <c r="O26" s="70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</row>
    <row r="27" spans="1:47" s="16" customFormat="1" ht="12" customHeight="1">
      <c r="A27" s="68"/>
      <c r="B27" s="68"/>
      <c r="C27" s="7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</row>
    <row r="28" spans="1:47" s="18" customFormat="1" ht="12" customHeight="1">
      <c r="A28" s="72" t="s">
        <v>9</v>
      </c>
      <c r="B28" s="25"/>
      <c r="C28" s="72"/>
      <c r="D28" s="71">
        <f t="shared" ref="D28:L28" si="4">D14+D24+D26</f>
        <v>159333</v>
      </c>
      <c r="E28" s="71">
        <f t="shared" si="4"/>
        <v>157187</v>
      </c>
      <c r="F28" s="71">
        <f t="shared" si="4"/>
        <v>167653</v>
      </c>
      <c r="G28" s="71">
        <f t="shared" si="4"/>
        <v>188875</v>
      </c>
      <c r="H28" s="71">
        <f t="shared" si="4"/>
        <v>162299</v>
      </c>
      <c r="I28" s="71">
        <f t="shared" si="4"/>
        <v>166141</v>
      </c>
      <c r="J28" s="71">
        <f t="shared" si="4"/>
        <v>178088</v>
      </c>
      <c r="K28" s="71">
        <f t="shared" si="4"/>
        <v>193592</v>
      </c>
      <c r="L28" s="71">
        <f t="shared" si="4"/>
        <v>175864</v>
      </c>
      <c r="M28" s="71"/>
      <c r="N28" s="71"/>
      <c r="O28" s="71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</row>
    <row r="29" spans="1:47" ht="12" customHeight="1">
      <c r="C29" s="20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47" ht="12" customHeight="1">
      <c r="A30" s="26"/>
      <c r="B30" s="26"/>
      <c r="C30" s="26" t="s">
        <v>123</v>
      </c>
      <c r="D30" s="9">
        <v>-5334</v>
      </c>
      <c r="E30" s="9">
        <v>-5395</v>
      </c>
      <c r="F30" s="9">
        <v>-5498</v>
      </c>
      <c r="G30" s="9">
        <v>-5852</v>
      </c>
      <c r="H30" s="9">
        <v>-5926</v>
      </c>
      <c r="I30" s="347">
        <v>-6256</v>
      </c>
      <c r="J30" s="347">
        <v>-6455</v>
      </c>
      <c r="K30" s="9">
        <v>-6322</v>
      </c>
      <c r="L30" s="9">
        <v>-6038</v>
      </c>
      <c r="M30" s="347"/>
      <c r="N30" s="347"/>
      <c r="O30" s="9"/>
    </row>
    <row r="31" spans="1:47" ht="12" customHeight="1">
      <c r="A31" s="26"/>
      <c r="B31" s="26"/>
      <c r="C31" s="26" t="s">
        <v>156</v>
      </c>
      <c r="D31" s="9">
        <v>-12846</v>
      </c>
      <c r="E31" s="9">
        <v>-12774</v>
      </c>
      <c r="F31" s="9">
        <v>-13983</v>
      </c>
      <c r="G31" s="9">
        <v>-23711</v>
      </c>
      <c r="H31" s="9">
        <v>-12397</v>
      </c>
      <c r="I31" s="347">
        <v>-12693</v>
      </c>
      <c r="J31" s="347">
        <v>-16694</v>
      </c>
      <c r="K31" s="9">
        <v>-20281</v>
      </c>
      <c r="L31" s="9">
        <v>-12689</v>
      </c>
      <c r="M31" s="347"/>
      <c r="N31" s="347"/>
      <c r="O31" s="9"/>
    </row>
    <row r="32" spans="1:47" ht="12" customHeight="1">
      <c r="A32" s="26"/>
      <c r="B32" s="26"/>
      <c r="C32" s="26" t="s">
        <v>124</v>
      </c>
      <c r="D32" s="9">
        <v>-2671</v>
      </c>
      <c r="E32" s="9">
        <v>-2142</v>
      </c>
      <c r="F32" s="9">
        <v>-2419</v>
      </c>
      <c r="G32" s="9">
        <v>-2485</v>
      </c>
      <c r="H32" s="9">
        <v>-2038</v>
      </c>
      <c r="I32" s="347">
        <v>-1890</v>
      </c>
      <c r="J32" s="347">
        <v>-1904</v>
      </c>
      <c r="K32" s="9">
        <v>-5180</v>
      </c>
      <c r="L32" s="9">
        <v>-1944</v>
      </c>
      <c r="M32" s="347"/>
      <c r="N32" s="347"/>
      <c r="O32" s="9"/>
    </row>
    <row r="33" spans="1:47" ht="12" customHeight="1">
      <c r="C33" s="27" t="s">
        <v>104</v>
      </c>
      <c r="D33" s="9">
        <v>-6468</v>
      </c>
      <c r="E33" s="9">
        <v>-6801</v>
      </c>
      <c r="F33" s="9">
        <v>-7614</v>
      </c>
      <c r="G33" s="9">
        <v>-6731</v>
      </c>
      <c r="H33" s="9">
        <v>-6775</v>
      </c>
      <c r="I33" s="9">
        <v>-6814</v>
      </c>
      <c r="J33" s="9">
        <v>-6507</v>
      </c>
      <c r="K33" s="9">
        <v>-6730</v>
      </c>
      <c r="L33" s="9">
        <v>-6633</v>
      </c>
      <c r="M33" s="9"/>
      <c r="N33" s="9"/>
      <c r="O33" s="9"/>
    </row>
    <row r="34" spans="1:47" s="11" customFormat="1" ht="12" customHeight="1">
      <c r="A34" s="26"/>
      <c r="B34" s="26"/>
      <c r="C34" s="5" t="s">
        <v>125</v>
      </c>
      <c r="D34" s="9">
        <v>-39773</v>
      </c>
      <c r="E34" s="28">
        <v>-39940</v>
      </c>
      <c r="F34" s="28">
        <v>-42898</v>
      </c>
      <c r="G34" s="28">
        <v>-52153</v>
      </c>
      <c r="H34" s="9">
        <v>-42032</v>
      </c>
      <c r="I34" s="28">
        <v>-42017</v>
      </c>
      <c r="J34" s="28">
        <v>-44852</v>
      </c>
      <c r="K34" s="28">
        <v>-57928</v>
      </c>
      <c r="L34" s="9">
        <v>-47662</v>
      </c>
      <c r="M34" s="28"/>
      <c r="N34" s="28"/>
      <c r="O34" s="28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 ht="12" customHeight="1">
      <c r="A35" s="29"/>
      <c r="B35" s="29" t="s">
        <v>126</v>
      </c>
      <c r="C35" s="29"/>
      <c r="D35" s="30">
        <f t="shared" ref="D35:L35" si="5">SUM(D30:D34)</f>
        <v>-67092</v>
      </c>
      <c r="E35" s="30">
        <f t="shared" si="5"/>
        <v>-67052</v>
      </c>
      <c r="F35" s="272">
        <f t="shared" si="5"/>
        <v>-72412</v>
      </c>
      <c r="G35" s="30">
        <f t="shared" si="5"/>
        <v>-90932</v>
      </c>
      <c r="H35" s="30">
        <f t="shared" si="5"/>
        <v>-69168</v>
      </c>
      <c r="I35" s="30">
        <f t="shared" si="5"/>
        <v>-69670</v>
      </c>
      <c r="J35" s="30">
        <f t="shared" si="5"/>
        <v>-76412</v>
      </c>
      <c r="K35" s="30">
        <f t="shared" si="5"/>
        <v>-96441</v>
      </c>
      <c r="L35" s="30">
        <f t="shared" si="5"/>
        <v>-74966</v>
      </c>
      <c r="M35" s="30"/>
      <c r="N35" s="30"/>
      <c r="O35" s="30"/>
    </row>
    <row r="36" spans="1:47" ht="12" customHeight="1">
      <c r="A36" s="35" t="s">
        <v>145</v>
      </c>
      <c r="B36" s="279"/>
      <c r="C36" s="35"/>
      <c r="D36" s="74">
        <f t="shared" ref="D36:F36" si="6">SUM(D28,D35)</f>
        <v>92241</v>
      </c>
      <c r="E36" s="74">
        <f t="shared" si="6"/>
        <v>90135</v>
      </c>
      <c r="F36" s="74">
        <f t="shared" si="6"/>
        <v>95241</v>
      </c>
      <c r="G36" s="74">
        <f>SUM(G28,G35)</f>
        <v>97943</v>
      </c>
      <c r="H36" s="74">
        <f>SUM(H28,H35)</f>
        <v>93131</v>
      </c>
      <c r="I36" s="74">
        <f>SUM(I28,I35)</f>
        <v>96471</v>
      </c>
      <c r="J36" s="74">
        <f>SUM(J28,J35)</f>
        <v>101676</v>
      </c>
      <c r="K36" s="74">
        <f>SUM(K28,K35)</f>
        <v>97151</v>
      </c>
      <c r="L36" s="74">
        <f t="shared" ref="L36" si="7">SUM(L28,L35)</f>
        <v>100898</v>
      </c>
      <c r="M36" s="74"/>
      <c r="N36" s="74"/>
      <c r="O36" s="74"/>
    </row>
    <row r="37" spans="1:47" ht="12" customHeight="1">
      <c r="A37" s="278"/>
      <c r="B37" s="278"/>
      <c r="C37" s="278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</row>
    <row r="38" spans="1:47" ht="12" customHeight="1">
      <c r="A38" s="26"/>
      <c r="B38" s="26" t="s">
        <v>127</v>
      </c>
      <c r="C38" s="26"/>
      <c r="D38" s="9">
        <v>-22169</v>
      </c>
      <c r="E38" s="9">
        <v>-17925</v>
      </c>
      <c r="F38" s="9">
        <v>-18332</v>
      </c>
      <c r="G38" s="9">
        <v>-20578</v>
      </c>
      <c r="H38" s="9">
        <v>-19221</v>
      </c>
      <c r="I38" s="9">
        <v>-20507</v>
      </c>
      <c r="J38" s="9">
        <v>-20128</v>
      </c>
      <c r="K38" s="9">
        <v>-16024</v>
      </c>
      <c r="L38" s="9">
        <v>-18370</v>
      </c>
      <c r="M38" s="9"/>
      <c r="N38" s="9"/>
      <c r="O38" s="9"/>
    </row>
    <row r="39" spans="1:47" ht="12" customHeight="1">
      <c r="A39" s="26"/>
      <c r="B39" s="26" t="s">
        <v>128</v>
      </c>
      <c r="C39" s="26"/>
      <c r="D39" s="9">
        <v>-33678</v>
      </c>
      <c r="E39" s="31">
        <v>-35342</v>
      </c>
      <c r="F39" s="31">
        <v>-35352</v>
      </c>
      <c r="G39" s="31">
        <v>-36686</v>
      </c>
      <c r="H39" s="9">
        <v>-35128</v>
      </c>
      <c r="I39" s="31">
        <v>-36678</v>
      </c>
      <c r="J39" s="31">
        <v>-36891</v>
      </c>
      <c r="K39" s="31">
        <v>-39265</v>
      </c>
      <c r="L39" s="9">
        <v>-35369</v>
      </c>
      <c r="M39" s="31"/>
      <c r="N39" s="31"/>
      <c r="O39" s="31"/>
    </row>
    <row r="40" spans="1:47" ht="12" customHeight="1">
      <c r="A40" s="26"/>
      <c r="B40" s="26" t="s">
        <v>103</v>
      </c>
      <c r="C40" s="32"/>
      <c r="D40" s="9">
        <v>-7218</v>
      </c>
      <c r="E40" s="28">
        <v>3</v>
      </c>
      <c r="F40" s="28">
        <v>0</v>
      </c>
      <c r="G40" s="28">
        <v>0</v>
      </c>
      <c r="H40" s="9">
        <v>-7252</v>
      </c>
      <c r="I40" s="28">
        <v>-81</v>
      </c>
      <c r="J40" s="28">
        <v>1</v>
      </c>
      <c r="K40" s="28">
        <v>0</v>
      </c>
      <c r="L40" s="9">
        <v>-7328</v>
      </c>
      <c r="M40" s="28"/>
      <c r="N40" s="28"/>
      <c r="O40" s="28"/>
    </row>
    <row r="41" spans="1:47" s="11" customFormat="1" ht="12" customHeight="1">
      <c r="A41" s="33"/>
      <c r="B41" s="33" t="s">
        <v>129</v>
      </c>
      <c r="C41" s="33"/>
      <c r="D41" s="10">
        <v>-16786</v>
      </c>
      <c r="E41" s="10">
        <v>-16849</v>
      </c>
      <c r="F41" s="10">
        <v>-17252</v>
      </c>
      <c r="G41" s="10">
        <v>-18414</v>
      </c>
      <c r="H41" s="10">
        <v>-17270</v>
      </c>
      <c r="I41" s="10">
        <v>-17388</v>
      </c>
      <c r="J41" s="10">
        <v>-16210</v>
      </c>
      <c r="K41" s="10">
        <v>-17539</v>
      </c>
      <c r="L41" s="10">
        <f>-24453-L40</f>
        <v>-17125</v>
      </c>
      <c r="M41" s="10"/>
      <c r="N41" s="10"/>
      <c r="O41" s="10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 ht="12" customHeight="1">
      <c r="A42" s="34"/>
      <c r="B42" s="26"/>
      <c r="C42" s="26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</row>
    <row r="43" spans="1:47" s="18" customFormat="1" ht="12" customHeight="1">
      <c r="A43" s="35"/>
      <c r="B43" s="69" t="s">
        <v>130</v>
      </c>
      <c r="C43" s="35"/>
      <c r="D43" s="74">
        <f t="shared" ref="D43:G43" si="8">SUM(D38:D41,D35)</f>
        <v>-146943</v>
      </c>
      <c r="E43" s="74">
        <f t="shared" si="8"/>
        <v>-137165</v>
      </c>
      <c r="F43" s="74">
        <f t="shared" si="8"/>
        <v>-143348</v>
      </c>
      <c r="G43" s="74">
        <f t="shared" si="8"/>
        <v>-166610</v>
      </c>
      <c r="H43" s="74">
        <f>SUM(H38:H41,H35)</f>
        <v>-148039</v>
      </c>
      <c r="I43" s="74">
        <f>SUM(I38:I41,I35)</f>
        <v>-144324</v>
      </c>
      <c r="J43" s="74">
        <f>SUM(J38:J41,J35)</f>
        <v>-149640</v>
      </c>
      <c r="K43" s="74">
        <f>SUM(K38:K41,K35)</f>
        <v>-169269</v>
      </c>
      <c r="L43" s="74">
        <f t="shared" ref="L43" si="9">SUM(L38:L41,L35)</f>
        <v>-153158</v>
      </c>
      <c r="M43" s="74"/>
      <c r="N43" s="74"/>
      <c r="O43" s="74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</row>
    <row r="44" spans="1:47" s="16" customFormat="1" ht="12" customHeight="1">
      <c r="A44" s="36"/>
      <c r="B44" s="36"/>
      <c r="C44" s="36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</row>
    <row r="45" spans="1:47" s="18" customFormat="1" ht="12" customHeight="1">
      <c r="A45" s="26"/>
      <c r="B45" s="26" t="s">
        <v>131</v>
      </c>
      <c r="C45" s="32"/>
      <c r="D45" s="9">
        <v>333</v>
      </c>
      <c r="E45" s="28">
        <v>763</v>
      </c>
      <c r="F45" s="28">
        <v>1080</v>
      </c>
      <c r="G45" s="28">
        <v>3666</v>
      </c>
      <c r="H45" s="9">
        <v>806</v>
      </c>
      <c r="I45" s="28">
        <v>778</v>
      </c>
      <c r="J45" s="28">
        <v>1034</v>
      </c>
      <c r="K45" s="28">
        <v>1343</v>
      </c>
      <c r="L45" s="9">
        <v>4071</v>
      </c>
      <c r="M45" s="28"/>
      <c r="N45" s="28"/>
      <c r="O45" s="28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</row>
    <row r="46" spans="1:47" s="78" customFormat="1" ht="12" customHeight="1">
      <c r="A46" s="36"/>
      <c r="B46" s="36"/>
      <c r="C46" s="76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</row>
    <row r="47" spans="1:47" s="18" customFormat="1" ht="12" customHeight="1">
      <c r="A47" s="79" t="s">
        <v>132</v>
      </c>
      <c r="B47" s="79"/>
      <c r="C47" s="35"/>
      <c r="D47" s="80">
        <f t="shared" ref="D47:L47" si="10">SUM(D28+D43+D45)</f>
        <v>12723</v>
      </c>
      <c r="E47" s="80">
        <f t="shared" si="10"/>
        <v>20785</v>
      </c>
      <c r="F47" s="81">
        <f t="shared" si="10"/>
        <v>25385</v>
      </c>
      <c r="G47" s="80">
        <f t="shared" si="10"/>
        <v>25931</v>
      </c>
      <c r="H47" s="80">
        <f t="shared" si="10"/>
        <v>15066</v>
      </c>
      <c r="I47" s="80">
        <f t="shared" si="10"/>
        <v>22595</v>
      </c>
      <c r="J47" s="80">
        <f t="shared" si="10"/>
        <v>29482</v>
      </c>
      <c r="K47" s="80">
        <f t="shared" si="10"/>
        <v>25666</v>
      </c>
      <c r="L47" s="80">
        <f t="shared" si="10"/>
        <v>26777</v>
      </c>
      <c r="M47" s="80"/>
      <c r="N47" s="80"/>
      <c r="O47" s="80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</row>
    <row r="48" spans="1:47" s="18" customFormat="1" ht="12" customHeight="1">
      <c r="A48" s="26"/>
      <c r="B48" s="26"/>
      <c r="C48" s="26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</row>
    <row r="49" spans="1:47" s="18" customFormat="1" ht="12" customHeight="1">
      <c r="A49" s="26"/>
      <c r="B49" s="26"/>
      <c r="C49" s="321" t="s">
        <v>218</v>
      </c>
      <c r="D49" s="9">
        <v>71</v>
      </c>
      <c r="E49" s="9">
        <v>137</v>
      </c>
      <c r="F49" s="9">
        <v>70</v>
      </c>
      <c r="G49" s="9">
        <v>398</v>
      </c>
      <c r="H49" s="9">
        <v>68</v>
      </c>
      <c r="I49" s="9">
        <v>65</v>
      </c>
      <c r="J49" s="9">
        <v>128</v>
      </c>
      <c r="K49" s="9">
        <v>101</v>
      </c>
      <c r="L49" s="9">
        <v>154</v>
      </c>
      <c r="M49" s="9"/>
      <c r="N49" s="9"/>
      <c r="O49" s="9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</row>
    <row r="50" spans="1:47" s="18" customFormat="1" ht="12" customHeight="1">
      <c r="A50" s="5"/>
      <c r="B50" s="5"/>
      <c r="C50" s="321" t="s">
        <v>219</v>
      </c>
      <c r="D50" s="9">
        <v>-2956</v>
      </c>
      <c r="E50" s="9">
        <v>-3241</v>
      </c>
      <c r="F50" s="9">
        <v>-3005</v>
      </c>
      <c r="G50" s="9">
        <v>-2117</v>
      </c>
      <c r="H50" s="9">
        <v>-3570</v>
      </c>
      <c r="I50" s="9">
        <v>-3376</v>
      </c>
      <c r="J50" s="9">
        <v>-3330</v>
      </c>
      <c r="K50" s="9">
        <v>-3491</v>
      </c>
      <c r="L50" s="9">
        <v>-3414</v>
      </c>
      <c r="M50" s="9"/>
      <c r="N50" s="9"/>
      <c r="O50" s="9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</row>
    <row r="51" spans="1:47" ht="12" customHeight="1">
      <c r="A51" s="318"/>
      <c r="B51" s="318"/>
      <c r="C51" s="322" t="s">
        <v>220</v>
      </c>
      <c r="D51" s="319">
        <v>-8084</v>
      </c>
      <c r="E51" s="320">
        <v>-2342</v>
      </c>
      <c r="F51" s="320">
        <v>1734</v>
      </c>
      <c r="G51" s="320">
        <v>-4511</v>
      </c>
      <c r="H51" s="319">
        <v>1877</v>
      </c>
      <c r="I51" s="320">
        <v>-707</v>
      </c>
      <c r="J51" s="320">
        <v>-2325</v>
      </c>
      <c r="K51" s="320">
        <v>864</v>
      </c>
      <c r="L51" s="319">
        <v>289</v>
      </c>
      <c r="M51" s="320"/>
      <c r="N51" s="320"/>
      <c r="O51" s="320"/>
    </row>
    <row r="52" spans="1:47" ht="12" customHeight="1">
      <c r="A52" s="36"/>
      <c r="B52" s="26" t="s">
        <v>10</v>
      </c>
      <c r="C52" s="19"/>
      <c r="D52" s="37">
        <v>-10969</v>
      </c>
      <c r="E52" s="37">
        <v>-5446</v>
      </c>
      <c r="F52" s="37">
        <v>-1201</v>
      </c>
      <c r="G52" s="37">
        <v>-6230</v>
      </c>
      <c r="H52" s="37">
        <f>SUM(H49:H51)</f>
        <v>-1625</v>
      </c>
      <c r="I52" s="37">
        <f>SUM(I49:I51)</f>
        <v>-4018</v>
      </c>
      <c r="J52" s="37">
        <f>SUM(J49:J51)</f>
        <v>-5527</v>
      </c>
      <c r="K52" s="37">
        <f>SUM(K49:K51)</f>
        <v>-2526</v>
      </c>
      <c r="L52" s="37">
        <f t="shared" ref="L52" si="11">SUM(L49:L51)</f>
        <v>-2971</v>
      </c>
      <c r="M52" s="37"/>
      <c r="N52" s="37"/>
      <c r="O52" s="37"/>
    </row>
    <row r="53" spans="1:47" ht="12" customHeight="1">
      <c r="A53" s="26"/>
      <c r="B53" s="26"/>
      <c r="C53" s="26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</row>
    <row r="54" spans="1:47" s="11" customFormat="1" ht="12" customHeight="1">
      <c r="A54" s="33"/>
      <c r="B54" s="33" t="s">
        <v>157</v>
      </c>
      <c r="C54" s="33"/>
      <c r="D54" s="38">
        <v>-66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26</v>
      </c>
      <c r="M54" s="38"/>
      <c r="N54" s="38"/>
      <c r="O54" s="38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47" ht="12" customHeight="1">
      <c r="A55" s="26"/>
      <c r="B55" s="26"/>
      <c r="C55" s="2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47" s="18" customFormat="1" ht="12" customHeight="1">
      <c r="A56" s="35" t="s">
        <v>133</v>
      </c>
      <c r="B56" s="35"/>
      <c r="C56" s="35"/>
      <c r="D56" s="74">
        <f t="shared" ref="D56:L56" si="12">SUM(D47+D52+D54)</f>
        <v>1688</v>
      </c>
      <c r="E56" s="82">
        <f t="shared" si="12"/>
        <v>15339</v>
      </c>
      <c r="F56" s="75">
        <f t="shared" si="12"/>
        <v>24184</v>
      </c>
      <c r="G56" s="82">
        <f t="shared" si="12"/>
        <v>19701</v>
      </c>
      <c r="H56" s="82">
        <f t="shared" si="12"/>
        <v>13441</v>
      </c>
      <c r="I56" s="82">
        <f t="shared" si="12"/>
        <v>18577</v>
      </c>
      <c r="J56" s="82">
        <f t="shared" si="12"/>
        <v>23955</v>
      </c>
      <c r="K56" s="82">
        <f t="shared" si="12"/>
        <v>23140</v>
      </c>
      <c r="L56" s="82">
        <f t="shared" si="12"/>
        <v>23832</v>
      </c>
      <c r="M56" s="82"/>
      <c r="N56" s="82"/>
      <c r="O56" s="82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</row>
    <row r="57" spans="1:47" ht="12" customHeight="1">
      <c r="A57" s="26"/>
      <c r="B57" s="26"/>
      <c r="C57" s="26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</row>
    <row r="58" spans="1:47" s="11" customFormat="1" ht="12" customHeight="1">
      <c r="A58" s="26"/>
      <c r="B58" s="26" t="s">
        <v>134</v>
      </c>
      <c r="C58" s="26"/>
      <c r="D58" s="38">
        <v>-2500</v>
      </c>
      <c r="E58" s="38">
        <v>-3858</v>
      </c>
      <c r="F58" s="38">
        <v>-4501</v>
      </c>
      <c r="G58" s="38">
        <v>-3736</v>
      </c>
      <c r="H58" s="38">
        <v>-3380</v>
      </c>
      <c r="I58" s="38">
        <v>-4062</v>
      </c>
      <c r="J58" s="38">
        <v>-4524</v>
      </c>
      <c r="K58" s="38">
        <v>-4300</v>
      </c>
      <c r="L58" s="38">
        <v>-4490</v>
      </c>
      <c r="M58" s="38"/>
      <c r="N58" s="38"/>
      <c r="O58" s="38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</row>
    <row r="59" spans="1:47" ht="12" customHeight="1">
      <c r="A59" s="29"/>
      <c r="B59" s="29"/>
      <c r="C59" s="2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</row>
    <row r="60" spans="1:47" s="16" customFormat="1" ht="12" customHeight="1">
      <c r="A60" s="39" t="s">
        <v>11</v>
      </c>
      <c r="B60" s="39"/>
      <c r="C60" s="39"/>
      <c r="D60" s="83">
        <v>-812</v>
      </c>
      <c r="E60" s="85">
        <v>11481</v>
      </c>
      <c r="F60" s="85">
        <v>19683</v>
      </c>
      <c r="G60" s="85">
        <v>15965</v>
      </c>
      <c r="H60" s="83">
        <v>10061</v>
      </c>
      <c r="I60" s="85">
        <f>SUM(I56:I58)</f>
        <v>14515</v>
      </c>
      <c r="J60" s="85">
        <f>SUM(J56:J58)</f>
        <v>19431</v>
      </c>
      <c r="K60" s="85">
        <f>SUM(K56:K58)</f>
        <v>18840</v>
      </c>
      <c r="L60" s="85">
        <f t="shared" ref="L60" si="13">SUM(L56:L58)</f>
        <v>19342</v>
      </c>
      <c r="M60" s="85"/>
      <c r="N60" s="85"/>
      <c r="O60" s="85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</row>
    <row r="61" spans="1:47" ht="12" customHeight="1">
      <c r="A61" s="26"/>
      <c r="B61" s="26"/>
      <c r="C61" s="2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47" ht="12" customHeight="1">
      <c r="A62" s="40" t="s">
        <v>221</v>
      </c>
      <c r="B62" s="26"/>
      <c r="C62" s="26"/>
      <c r="D62" s="37">
        <v>7374</v>
      </c>
      <c r="E62" s="37">
        <v>-755</v>
      </c>
      <c r="F62" s="37">
        <v>2111</v>
      </c>
      <c r="G62" s="37">
        <v>217</v>
      </c>
      <c r="H62" s="37">
        <v>-360</v>
      </c>
      <c r="I62" s="37">
        <v>-3422</v>
      </c>
      <c r="J62" s="37">
        <v>2319</v>
      </c>
      <c r="K62" s="37">
        <v>2470</v>
      </c>
      <c r="L62" s="37">
        <v>63</v>
      </c>
      <c r="M62" s="37"/>
      <c r="N62" s="37"/>
      <c r="O62" s="37"/>
    </row>
    <row r="63" spans="1:47" ht="12" customHeight="1">
      <c r="A63" s="40" t="s">
        <v>222</v>
      </c>
      <c r="B63" s="26"/>
      <c r="C63" s="26"/>
      <c r="D63" s="37">
        <v>-71</v>
      </c>
      <c r="E63" s="37">
        <v>-18</v>
      </c>
      <c r="F63" s="37">
        <v>104</v>
      </c>
      <c r="G63" s="37">
        <v>35</v>
      </c>
      <c r="H63" s="37">
        <v>65</v>
      </c>
      <c r="I63" s="37">
        <v>77</v>
      </c>
      <c r="J63" s="37">
        <v>127</v>
      </c>
      <c r="K63" s="37">
        <v>130</v>
      </c>
      <c r="L63" s="37">
        <v>80</v>
      </c>
      <c r="M63" s="37"/>
      <c r="N63" s="37"/>
      <c r="O63" s="37"/>
    </row>
    <row r="64" spans="1:47" s="16" customFormat="1" ht="12" customHeight="1">
      <c r="A64" s="86" t="s">
        <v>223</v>
      </c>
      <c r="B64" s="87"/>
      <c r="C64" s="87"/>
      <c r="D64" s="85">
        <f t="shared" ref="D64:L64" si="14">SUM(D62:D63)</f>
        <v>7303</v>
      </c>
      <c r="E64" s="85">
        <f t="shared" si="14"/>
        <v>-773</v>
      </c>
      <c r="F64" s="85">
        <f t="shared" si="14"/>
        <v>2215</v>
      </c>
      <c r="G64" s="85">
        <f t="shared" si="14"/>
        <v>252</v>
      </c>
      <c r="H64" s="85">
        <f t="shared" si="14"/>
        <v>-295</v>
      </c>
      <c r="I64" s="85">
        <f t="shared" si="14"/>
        <v>-3345</v>
      </c>
      <c r="J64" s="85">
        <f t="shared" si="14"/>
        <v>2446</v>
      </c>
      <c r="K64" s="85">
        <f t="shared" si="14"/>
        <v>2600</v>
      </c>
      <c r="L64" s="85">
        <f t="shared" si="14"/>
        <v>143</v>
      </c>
      <c r="M64" s="85"/>
      <c r="N64" s="85"/>
      <c r="O64" s="85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</row>
    <row r="65" spans="1:47" s="16" customFormat="1" ht="12" customHeight="1">
      <c r="A65" s="88"/>
      <c r="B65" s="36"/>
      <c r="C65" s="36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</row>
    <row r="66" spans="1:47" s="16" customFormat="1" ht="12" customHeight="1">
      <c r="A66" s="89" t="s">
        <v>224</v>
      </c>
      <c r="B66" s="39"/>
      <c r="C66" s="39"/>
      <c r="D66" s="83">
        <f>SUM(D60+D64)</f>
        <v>6491</v>
      </c>
      <c r="E66" s="83">
        <f>SUM(E60+E64)</f>
        <v>10708</v>
      </c>
      <c r="F66" s="84">
        <f>SUM(F60+F64)</f>
        <v>21898</v>
      </c>
      <c r="G66" s="83">
        <f>SUM(G60+G64)</f>
        <v>16217</v>
      </c>
      <c r="H66" s="83">
        <v>9766</v>
      </c>
      <c r="I66" s="83">
        <f>SUM(I60+I64)</f>
        <v>11170</v>
      </c>
      <c r="J66" s="83">
        <f>SUM(J60+J64)</f>
        <v>21877</v>
      </c>
      <c r="K66" s="83">
        <f>SUM(K60+K64)</f>
        <v>21440</v>
      </c>
      <c r="L66" s="83">
        <f t="shared" ref="L66" si="15">SUM(L60+L64)</f>
        <v>19485</v>
      </c>
      <c r="M66" s="83"/>
      <c r="N66" s="83"/>
      <c r="O66" s="83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</row>
    <row r="67" spans="1:47" ht="12" customHeight="1">
      <c r="A67" s="26"/>
      <c r="B67" s="26"/>
      <c r="C67" s="2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47" s="16" customFormat="1" ht="12" customHeight="1">
      <c r="A68" s="41" t="s">
        <v>146</v>
      </c>
      <c r="B68" s="42"/>
      <c r="C68" s="42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</row>
    <row r="69" spans="1:47" s="16" customFormat="1" ht="12" customHeight="1">
      <c r="A69" s="41" t="s">
        <v>135</v>
      </c>
      <c r="B69" s="41"/>
      <c r="C69" s="41"/>
      <c r="D69" s="6">
        <v>-1593</v>
      </c>
      <c r="E69" s="6">
        <v>10543</v>
      </c>
      <c r="F69" s="6">
        <v>18604</v>
      </c>
      <c r="G69" s="6">
        <v>14810</v>
      </c>
      <c r="H69" s="6">
        <v>8902</v>
      </c>
      <c r="I69" s="347">
        <v>13504</v>
      </c>
      <c r="J69" s="347">
        <v>17873</v>
      </c>
      <c r="K69" s="6">
        <v>18718</v>
      </c>
      <c r="L69" s="6">
        <v>18453</v>
      </c>
      <c r="M69" s="347"/>
      <c r="N69" s="347"/>
      <c r="O69" s="6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</row>
    <row r="70" spans="1:47" s="16" customFormat="1" ht="12" customHeight="1">
      <c r="A70" s="44" t="s">
        <v>12</v>
      </c>
      <c r="B70" s="44"/>
      <c r="C70" s="41"/>
      <c r="D70" s="45">
        <v>781</v>
      </c>
      <c r="E70" s="45">
        <v>938</v>
      </c>
      <c r="F70" s="45">
        <v>1079</v>
      </c>
      <c r="G70" s="45">
        <v>1155</v>
      </c>
      <c r="H70" s="45">
        <v>1159</v>
      </c>
      <c r="I70" s="347">
        <v>1011</v>
      </c>
      <c r="J70" s="347">
        <v>1558</v>
      </c>
      <c r="K70" s="45">
        <v>122</v>
      </c>
      <c r="L70" s="45">
        <v>889</v>
      </c>
      <c r="M70" s="347"/>
      <c r="N70" s="347"/>
      <c r="O70" s="45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</row>
    <row r="71" spans="1:47" s="16" customFormat="1" ht="12" customHeight="1" thickBot="1">
      <c r="A71" s="46"/>
      <c r="B71" s="47"/>
      <c r="C71" s="47"/>
      <c r="D71" s="48">
        <f t="shared" ref="D71" si="16">SUM(D69,D70)</f>
        <v>-812</v>
      </c>
      <c r="E71" s="49">
        <f t="shared" ref="E71:L71" si="17">SUM(E69:E70)</f>
        <v>11481</v>
      </c>
      <c r="F71" s="49">
        <f t="shared" si="17"/>
        <v>19683</v>
      </c>
      <c r="G71" s="49">
        <f t="shared" si="17"/>
        <v>15965</v>
      </c>
      <c r="H71" s="49">
        <f t="shared" si="17"/>
        <v>10061</v>
      </c>
      <c r="I71" s="49">
        <f t="shared" si="17"/>
        <v>14515</v>
      </c>
      <c r="J71" s="49">
        <f t="shared" si="17"/>
        <v>19431</v>
      </c>
      <c r="K71" s="49">
        <f t="shared" si="17"/>
        <v>18840</v>
      </c>
      <c r="L71" s="49">
        <f t="shared" si="17"/>
        <v>19342</v>
      </c>
      <c r="M71" s="49"/>
      <c r="N71" s="49"/>
      <c r="O71" s="49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</row>
    <row r="72" spans="1:47" s="16" customFormat="1" ht="12" customHeight="1" thickTop="1">
      <c r="A72" s="20"/>
      <c r="B72" s="5"/>
      <c r="C72" s="5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</row>
    <row r="73" spans="1:47" s="16" customFormat="1" ht="12" customHeight="1">
      <c r="A73" s="89" t="s">
        <v>13</v>
      </c>
      <c r="B73" s="39"/>
      <c r="C73" s="39"/>
      <c r="D73" s="83">
        <f t="shared" ref="D73:L73" si="18">SUM(D28+D35+D38+D40+D41+D45)</f>
        <v>46401</v>
      </c>
      <c r="E73" s="83">
        <f t="shared" si="18"/>
        <v>56127</v>
      </c>
      <c r="F73" s="84">
        <f t="shared" si="18"/>
        <v>60737</v>
      </c>
      <c r="G73" s="83">
        <f t="shared" si="18"/>
        <v>62617</v>
      </c>
      <c r="H73" s="83">
        <f t="shared" si="18"/>
        <v>50194</v>
      </c>
      <c r="I73" s="83">
        <f t="shared" si="18"/>
        <v>59273</v>
      </c>
      <c r="J73" s="83">
        <f t="shared" si="18"/>
        <v>66373</v>
      </c>
      <c r="K73" s="83">
        <f t="shared" si="18"/>
        <v>64931</v>
      </c>
      <c r="L73" s="83">
        <f t="shared" si="18"/>
        <v>62146</v>
      </c>
      <c r="M73" s="83"/>
      <c r="N73" s="83"/>
      <c r="O73" s="83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</row>
    <row r="74" spans="1:47" s="17" customFormat="1" ht="12" customHeight="1">
      <c r="A74" s="324" t="s">
        <v>167</v>
      </c>
      <c r="B74" s="23"/>
      <c r="C74" s="22"/>
      <c r="D74" s="325">
        <f>D73/D28</f>
        <v>0.29122027451940274</v>
      </c>
      <c r="E74" s="326">
        <f t="shared" ref="E74:L74" si="19">SUM(E73/E28)</f>
        <v>0.35707151354755801</v>
      </c>
      <c r="F74" s="326">
        <f t="shared" si="19"/>
        <v>0.36227803856775603</v>
      </c>
      <c r="G74" s="326">
        <f t="shared" si="19"/>
        <v>0.33152614162806088</v>
      </c>
      <c r="H74" s="326">
        <f t="shared" si="19"/>
        <v>0.30926869543250418</v>
      </c>
      <c r="I74" s="326">
        <f t="shared" si="19"/>
        <v>0.35676323123130355</v>
      </c>
      <c r="J74" s="326">
        <f t="shared" si="19"/>
        <v>0.37269776739589416</v>
      </c>
      <c r="K74" s="326">
        <f t="shared" si="19"/>
        <v>0.3354012562502583</v>
      </c>
      <c r="L74" s="326">
        <f t="shared" si="19"/>
        <v>0.35337533548651229</v>
      </c>
      <c r="M74" s="326"/>
      <c r="N74" s="326"/>
      <c r="O74" s="326"/>
    </row>
    <row r="75" spans="1:47" s="17" customFormat="1" ht="5.0999999999999996" customHeight="1">
      <c r="A75" s="327"/>
      <c r="B75" s="328"/>
      <c r="C75" s="329"/>
      <c r="D75" s="330"/>
      <c r="E75" s="330"/>
      <c r="F75" s="330"/>
      <c r="G75" s="330"/>
      <c r="H75" s="330"/>
      <c r="I75" s="330"/>
      <c r="J75" s="330"/>
      <c r="K75" s="330"/>
      <c r="L75" s="330"/>
      <c r="M75" s="330"/>
      <c r="N75" s="330"/>
      <c r="O75" s="330"/>
    </row>
    <row r="76" spans="1:47" s="16" customFormat="1" ht="12" customHeight="1">
      <c r="A76" s="89" t="s">
        <v>175</v>
      </c>
      <c r="B76" s="39"/>
      <c r="C76" s="39"/>
      <c r="D76" s="83">
        <v>40853</v>
      </c>
      <c r="E76" s="83">
        <v>50187</v>
      </c>
      <c r="F76" s="84">
        <v>54949</v>
      </c>
      <c r="G76" s="83">
        <v>56636</v>
      </c>
      <c r="H76" s="83">
        <v>44151</v>
      </c>
      <c r="I76" s="83">
        <v>53239</v>
      </c>
      <c r="J76" s="83">
        <v>60292</v>
      </c>
      <c r="K76" s="83">
        <v>58581</v>
      </c>
      <c r="L76" s="83">
        <v>55815</v>
      </c>
      <c r="M76" s="83"/>
      <c r="N76" s="83"/>
      <c r="O76" s="83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</row>
    <row r="77" spans="1:47" s="16" customFormat="1" ht="12" customHeight="1">
      <c r="D77" s="271"/>
      <c r="E77" s="271"/>
      <c r="F77" s="91"/>
      <c r="G77" s="271"/>
      <c r="H77" s="271"/>
      <c r="I77" s="271"/>
      <c r="J77" s="271"/>
      <c r="K77" s="271"/>
      <c r="L77" s="271"/>
      <c r="M77" s="271"/>
      <c r="N77" s="271"/>
      <c r="O77" s="271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</row>
    <row r="78" spans="1:47" s="16" customFormat="1" ht="12" customHeight="1">
      <c r="A78" s="92" t="s">
        <v>0</v>
      </c>
      <c r="B78" s="92"/>
      <c r="C78" s="93"/>
      <c r="D78" s="94" t="s">
        <v>172</v>
      </c>
      <c r="E78" s="94" t="s">
        <v>176</v>
      </c>
      <c r="F78" s="94" t="s">
        <v>177</v>
      </c>
      <c r="G78" s="94" t="s">
        <v>186</v>
      </c>
      <c r="H78" s="94" t="s">
        <v>243</v>
      </c>
      <c r="I78" s="94" t="s">
        <v>248</v>
      </c>
      <c r="J78" s="94" t="s">
        <v>249</v>
      </c>
      <c r="K78" s="94" t="s">
        <v>250</v>
      </c>
      <c r="L78" s="94" t="s">
        <v>254</v>
      </c>
      <c r="M78" s="94"/>
      <c r="N78" s="94"/>
      <c r="O78" s="94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</row>
    <row r="79" spans="1:47" s="16" customFormat="1" ht="12" customHeight="1">
      <c r="A79" s="95" t="s">
        <v>148</v>
      </c>
      <c r="B79" s="96"/>
      <c r="C79" s="64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</row>
    <row r="80" spans="1:47" s="16" customFormat="1" ht="12" customHeight="1">
      <c r="A80" s="98" t="s">
        <v>149</v>
      </c>
      <c r="B80" s="99"/>
      <c r="C80" s="51"/>
      <c r="D80" s="52"/>
      <c r="E80" s="53"/>
      <c r="F80" s="53"/>
      <c r="G80" s="53"/>
      <c r="H80" s="52"/>
      <c r="I80" s="53"/>
      <c r="J80" s="53"/>
      <c r="K80" s="53"/>
      <c r="L80" s="52"/>
      <c r="M80" s="53"/>
      <c r="N80" s="53"/>
      <c r="O80" s="53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</row>
    <row r="81" spans="1:47" s="16" customFormat="1" ht="12" customHeight="1"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</row>
    <row r="82" spans="1:47" s="16" customFormat="1" ht="12" customHeight="1">
      <c r="A82" s="40" t="s">
        <v>150</v>
      </c>
      <c r="B82" s="44"/>
      <c r="C82" s="5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</row>
    <row r="83" spans="1:47" s="16" customFormat="1" ht="12" customHeight="1">
      <c r="A83" s="40" t="s">
        <v>147</v>
      </c>
      <c r="B83" s="44"/>
      <c r="C83" s="54"/>
      <c r="D83" s="31">
        <v>2768</v>
      </c>
      <c r="E83" s="31">
        <v>10543</v>
      </c>
      <c r="F83" s="31">
        <v>19914</v>
      </c>
      <c r="G83" s="31">
        <v>14971</v>
      </c>
      <c r="H83" s="31">
        <v>8692</v>
      </c>
      <c r="I83" s="31">
        <v>13504</v>
      </c>
      <c r="J83" s="31">
        <v>19325</v>
      </c>
      <c r="K83" s="31">
        <v>20258</v>
      </c>
      <c r="L83" s="31">
        <v>18548</v>
      </c>
      <c r="M83" s="31"/>
      <c r="N83" s="31"/>
      <c r="O83" s="31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</row>
    <row r="84" spans="1:47" s="11" customFormat="1" ht="12" customHeight="1">
      <c r="A84" s="40" t="s">
        <v>12</v>
      </c>
      <c r="B84" s="44"/>
      <c r="C84" s="5"/>
      <c r="D84" s="45">
        <v>3723</v>
      </c>
      <c r="E84" s="45">
        <v>938</v>
      </c>
      <c r="F84" s="45">
        <v>1984</v>
      </c>
      <c r="G84" s="45">
        <v>1246</v>
      </c>
      <c r="H84" s="45">
        <v>1074</v>
      </c>
      <c r="I84" s="45">
        <v>1011</v>
      </c>
      <c r="J84" s="45">
        <v>2552</v>
      </c>
      <c r="K84" s="45">
        <v>1182</v>
      </c>
      <c r="L84" s="45">
        <v>937</v>
      </c>
      <c r="M84" s="45"/>
      <c r="N84" s="45"/>
      <c r="O84" s="45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</row>
    <row r="85" spans="1:47" s="16" customFormat="1" ht="12" customHeight="1">
      <c r="A85" s="100"/>
      <c r="B85" s="100"/>
      <c r="C85" s="100"/>
      <c r="D85" s="101">
        <f>SUM(D83+D84)</f>
        <v>6491</v>
      </c>
      <c r="E85" s="102">
        <f t="shared" ref="E85:L85" si="20">SUM(E83:E84)</f>
        <v>11481</v>
      </c>
      <c r="F85" s="102">
        <f t="shared" si="20"/>
        <v>21898</v>
      </c>
      <c r="G85" s="102">
        <f t="shared" si="20"/>
        <v>16217</v>
      </c>
      <c r="H85" s="102">
        <f t="shared" si="20"/>
        <v>9766</v>
      </c>
      <c r="I85" s="102">
        <f t="shared" si="20"/>
        <v>14515</v>
      </c>
      <c r="J85" s="102">
        <f t="shared" si="20"/>
        <v>21877</v>
      </c>
      <c r="K85" s="102">
        <f t="shared" si="20"/>
        <v>21440</v>
      </c>
      <c r="L85" s="102">
        <f t="shared" si="20"/>
        <v>19485</v>
      </c>
      <c r="M85" s="102"/>
      <c r="N85" s="102"/>
      <c r="O85" s="102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</row>
    <row r="86" spans="1:47" ht="12" customHeight="1"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</row>
    <row r="87" spans="1:47" s="16" customFormat="1" ht="12" customHeight="1">
      <c r="A87" s="55" t="s">
        <v>151</v>
      </c>
      <c r="B87" s="56"/>
      <c r="C87" s="5"/>
      <c r="D87" s="57">
        <v>-1.54</v>
      </c>
      <c r="E87" s="57">
        <v>10.199999999999999</v>
      </c>
      <c r="F87" s="57">
        <v>18.23</v>
      </c>
      <c r="G87" s="57">
        <v>14.48</v>
      </c>
      <c r="H87" s="57">
        <v>8.7200000000000006</v>
      </c>
      <c r="I87" s="57">
        <v>13.29</v>
      </c>
      <c r="J87" s="57">
        <v>17.93</v>
      </c>
      <c r="K87" s="57">
        <v>18.77</v>
      </c>
      <c r="L87" s="57">
        <v>18.510000000000002</v>
      </c>
      <c r="M87" s="57"/>
      <c r="N87" s="57"/>
      <c r="O87" s="5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</row>
    <row r="88" spans="1:47">
      <c r="D88" s="58"/>
      <c r="E88" s="58"/>
      <c r="F88" s="58"/>
      <c r="G88" s="349"/>
      <c r="H88" s="58"/>
      <c r="I88" s="58"/>
      <c r="J88" s="58"/>
      <c r="K88" s="58"/>
      <c r="L88" s="58"/>
      <c r="M88" s="58"/>
      <c r="N88" s="58"/>
      <c r="O88" s="58"/>
    </row>
    <row r="89" spans="1:47">
      <c r="A89" s="348"/>
    </row>
    <row r="90" spans="1:47">
      <c r="F90" s="59"/>
      <c r="J90" s="59"/>
      <c r="N90" s="59"/>
    </row>
    <row r="91" spans="1:47">
      <c r="F91" s="59"/>
      <c r="J91" s="59"/>
      <c r="N91" s="59"/>
    </row>
    <row r="92" spans="1:47">
      <c r="F92" s="59"/>
      <c r="J92" s="59"/>
      <c r="N92" s="59"/>
    </row>
    <row r="93" spans="1:47">
      <c r="F93" s="58"/>
      <c r="J93" s="58"/>
      <c r="N93" s="58"/>
    </row>
    <row r="94" spans="1:47">
      <c r="F94" s="58"/>
      <c r="J94" s="58"/>
      <c r="N94" s="58"/>
    </row>
    <row r="95" spans="1:47">
      <c r="F95" s="58"/>
      <c r="J95" s="58"/>
      <c r="N95" s="58"/>
    </row>
    <row r="96" spans="1:47">
      <c r="F96" s="58"/>
      <c r="J96" s="58"/>
      <c r="N96" s="58"/>
    </row>
    <row r="97" spans="6:14">
      <c r="F97" s="58"/>
      <c r="J97" s="58"/>
      <c r="N97" s="58"/>
    </row>
    <row r="98" spans="6:14">
      <c r="F98" s="58"/>
      <c r="J98" s="58"/>
      <c r="N98" s="58"/>
    </row>
    <row r="99" spans="6:14">
      <c r="F99" s="59"/>
      <c r="J99" s="59"/>
      <c r="N99" s="59"/>
    </row>
    <row r="100" spans="6:14">
      <c r="F100" s="60"/>
      <c r="J100" s="60"/>
      <c r="N100" s="60"/>
    </row>
    <row r="101" spans="6:14">
      <c r="F101" s="59"/>
      <c r="J101" s="59"/>
      <c r="N101" s="59"/>
    </row>
    <row r="102" spans="6:14">
      <c r="F102" s="58"/>
      <c r="J102" s="58"/>
      <c r="N102" s="58"/>
    </row>
    <row r="103" spans="6:14">
      <c r="F103" s="58"/>
      <c r="J103" s="58"/>
      <c r="N103" s="58"/>
    </row>
    <row r="104" spans="6:14">
      <c r="F104" s="58"/>
      <c r="J104" s="58"/>
      <c r="N104" s="58"/>
    </row>
    <row r="105" spans="6:14">
      <c r="F105" s="58"/>
      <c r="J105" s="58"/>
      <c r="N105" s="58"/>
    </row>
    <row r="106" spans="6:14">
      <c r="F106" s="58"/>
      <c r="J106" s="58"/>
      <c r="N106" s="58"/>
    </row>
    <row r="107" spans="6:14">
      <c r="F107" s="58"/>
      <c r="J107" s="58"/>
      <c r="N107" s="58"/>
    </row>
    <row r="108" spans="6:14">
      <c r="F108" s="58"/>
      <c r="J108" s="58"/>
      <c r="N108" s="58"/>
    </row>
    <row r="109" spans="6:14">
      <c r="F109" s="59"/>
      <c r="J109" s="59"/>
      <c r="N109" s="59"/>
    </row>
    <row r="110" spans="6:14">
      <c r="F110" s="60"/>
      <c r="J110" s="60"/>
      <c r="N110" s="60"/>
    </row>
    <row r="111" spans="6:14">
      <c r="F111" s="59"/>
      <c r="J111" s="59"/>
      <c r="N111" s="59"/>
    </row>
    <row r="112" spans="6:14">
      <c r="F112" s="60"/>
      <c r="J112" s="60"/>
      <c r="N112" s="60"/>
    </row>
    <row r="113" spans="6:14">
      <c r="F113" s="59"/>
      <c r="J113" s="59"/>
      <c r="N113" s="59"/>
    </row>
  </sheetData>
  <mergeCells count="3">
    <mergeCell ref="D1:G2"/>
    <mergeCell ref="H1:K2"/>
    <mergeCell ref="L1:O2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  <rowBreaks count="3" manualBreakCount="3">
    <brk id="71" max="14" man="1"/>
    <brk id="87" max="16383" man="1"/>
    <brk id="18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B091F-BFF1-407F-9631-B753A74978F8}">
  <dimension ref="A1:BW384"/>
  <sheetViews>
    <sheetView workbookViewId="0">
      <selection activeCell="C24" sqref="C24"/>
    </sheetView>
  </sheetViews>
  <sheetFormatPr defaultRowHeight="12.75"/>
  <cols>
    <col min="3" max="3" width="27.7109375" customWidth="1"/>
    <col min="4" max="4" width="9.5703125" customWidth="1"/>
    <col min="8" max="8" width="9.28515625" style="312" customWidth="1"/>
    <col min="9" max="9" width="10.28515625" style="312" customWidth="1"/>
    <col min="10" max="10" width="9.7109375" style="312" customWidth="1"/>
    <col min="11" max="11" width="8.5703125" style="312"/>
    <col min="12" max="12" width="9.28515625" style="312" customWidth="1"/>
    <col min="13" max="13" width="10.28515625" style="312" customWidth="1"/>
    <col min="14" max="14" width="9.7109375" style="312" customWidth="1"/>
    <col min="15" max="15" width="8.85546875" style="312"/>
    <col min="16" max="75" width="8.5703125" style="312"/>
  </cols>
  <sheetData>
    <row r="1" spans="1:15">
      <c r="A1" s="377" t="s">
        <v>5</v>
      </c>
      <c r="B1" s="377"/>
      <c r="C1" s="378"/>
      <c r="D1" s="381">
        <v>2020</v>
      </c>
      <c r="E1" s="382"/>
      <c r="F1" s="382"/>
      <c r="G1" s="383"/>
      <c r="H1" s="381">
        <v>2021</v>
      </c>
      <c r="I1" s="382"/>
      <c r="J1" s="382"/>
      <c r="K1" s="383"/>
      <c r="L1" s="381">
        <v>2022</v>
      </c>
      <c r="M1" s="382"/>
      <c r="N1" s="382"/>
      <c r="O1" s="383"/>
    </row>
    <row r="2" spans="1:15">
      <c r="A2" s="379"/>
      <c r="B2" s="379"/>
      <c r="C2" s="380"/>
      <c r="D2" s="280" t="s">
        <v>1</v>
      </c>
      <c r="E2" s="281" t="s">
        <v>2</v>
      </c>
      <c r="F2" s="281" t="s">
        <v>3</v>
      </c>
      <c r="G2" s="280" t="s">
        <v>4</v>
      </c>
      <c r="H2" s="280" t="s">
        <v>1</v>
      </c>
      <c r="I2" s="281" t="s">
        <v>2</v>
      </c>
      <c r="J2" s="281" t="s">
        <v>3</v>
      </c>
      <c r="K2" s="280" t="s">
        <v>4</v>
      </c>
      <c r="L2" s="280" t="s">
        <v>1</v>
      </c>
      <c r="M2" s="281" t="s">
        <v>2</v>
      </c>
      <c r="N2" s="281" t="s">
        <v>3</v>
      </c>
      <c r="O2" s="280" t="s">
        <v>4</v>
      </c>
    </row>
    <row r="3" spans="1:15">
      <c r="A3" s="282"/>
      <c r="B3" s="282"/>
      <c r="C3" s="283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</row>
    <row r="4" spans="1:15">
      <c r="A4" s="282" t="s">
        <v>202</v>
      </c>
      <c r="B4" s="282"/>
      <c r="C4" s="283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</row>
    <row r="5" spans="1:15">
      <c r="A5" s="282"/>
      <c r="B5" s="282"/>
      <c r="C5" s="283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</row>
    <row r="6" spans="1:15">
      <c r="A6" s="285"/>
      <c r="B6" s="286" t="s">
        <v>203</v>
      </c>
      <c r="C6" s="287"/>
      <c r="D6" s="284">
        <v>99775</v>
      </c>
      <c r="E6" s="284">
        <v>162755</v>
      </c>
      <c r="F6" s="284">
        <v>181112</v>
      </c>
      <c r="G6" s="284">
        <v>98350</v>
      </c>
      <c r="H6" s="284">
        <v>89709</v>
      </c>
      <c r="I6" s="284">
        <v>88724</v>
      </c>
      <c r="J6" s="284">
        <v>57794</v>
      </c>
      <c r="K6" s="284">
        <v>38087</v>
      </c>
      <c r="L6" s="284">
        <v>40452</v>
      </c>
      <c r="M6" s="284"/>
      <c r="N6" s="284"/>
      <c r="O6" s="284"/>
    </row>
    <row r="7" spans="1:15">
      <c r="A7" s="285"/>
      <c r="B7" s="286" t="s">
        <v>204</v>
      </c>
      <c r="C7" s="287"/>
      <c r="D7" s="284">
        <v>18724</v>
      </c>
      <c r="E7" s="284">
        <v>18284</v>
      </c>
      <c r="F7" s="284">
        <v>18725</v>
      </c>
      <c r="G7" s="284">
        <v>20712</v>
      </c>
      <c r="H7" s="284">
        <v>21816</v>
      </c>
      <c r="I7" s="284">
        <v>21425</v>
      </c>
      <c r="J7" s="284">
        <v>22389</v>
      </c>
      <c r="K7" s="284">
        <v>22328</v>
      </c>
      <c r="L7" s="284">
        <v>23597</v>
      </c>
      <c r="M7" s="284"/>
      <c r="N7" s="284"/>
      <c r="O7" s="284"/>
    </row>
    <row r="8" spans="1:15">
      <c r="A8" s="285"/>
      <c r="B8" s="286" t="s">
        <v>205</v>
      </c>
      <c r="C8" s="287"/>
      <c r="D8" s="284">
        <v>9782</v>
      </c>
      <c r="E8" s="284">
        <v>10893</v>
      </c>
      <c r="F8" s="284">
        <v>11303</v>
      </c>
      <c r="G8" s="284">
        <v>12204</v>
      </c>
      <c r="H8" s="284">
        <v>10827</v>
      </c>
      <c r="I8" s="284">
        <v>54611</v>
      </c>
      <c r="J8" s="284">
        <v>56072</v>
      </c>
      <c r="K8" s="284">
        <v>55426</v>
      </c>
      <c r="L8" s="284">
        <v>56346</v>
      </c>
      <c r="M8" s="284"/>
      <c r="N8" s="284"/>
      <c r="O8" s="284"/>
    </row>
    <row r="9" spans="1:15">
      <c r="A9" s="285"/>
      <c r="B9" s="286" t="s">
        <v>206</v>
      </c>
      <c r="C9" s="287"/>
      <c r="D9" s="284">
        <v>136988</v>
      </c>
      <c r="E9" s="284">
        <v>135598</v>
      </c>
      <c r="F9" s="284">
        <v>89339</v>
      </c>
      <c r="G9" s="284">
        <v>89456</v>
      </c>
      <c r="H9" s="284">
        <v>89114</v>
      </c>
      <c r="I9" s="284">
        <v>86216</v>
      </c>
      <c r="J9" s="284">
        <v>88328</v>
      </c>
      <c r="K9" s="284">
        <v>90405</v>
      </c>
      <c r="L9" s="284">
        <v>90557</v>
      </c>
      <c r="M9" s="284"/>
      <c r="N9" s="284"/>
      <c r="O9" s="284"/>
    </row>
    <row r="10" spans="1:15">
      <c r="A10" s="285"/>
      <c r="B10" s="286" t="s">
        <v>207</v>
      </c>
      <c r="C10" s="287"/>
      <c r="D10" s="284">
        <v>96107</v>
      </c>
      <c r="E10" s="284">
        <v>94829</v>
      </c>
      <c r="F10" s="284">
        <v>96953</v>
      </c>
      <c r="G10" s="284">
        <v>111820</v>
      </c>
      <c r="H10" s="284">
        <v>109025</v>
      </c>
      <c r="I10" s="284">
        <v>104442</v>
      </c>
      <c r="J10" s="284">
        <v>108362</v>
      </c>
      <c r="K10" s="284">
        <v>112076</v>
      </c>
      <c r="L10" s="284">
        <v>111592</v>
      </c>
      <c r="M10" s="284"/>
      <c r="N10" s="284"/>
      <c r="O10" s="284"/>
    </row>
    <row r="11" spans="1:15">
      <c r="A11" s="285"/>
      <c r="B11" s="384" t="s">
        <v>257</v>
      </c>
      <c r="C11" s="287"/>
      <c r="D11" s="284">
        <v>0</v>
      </c>
      <c r="E11" s="284">
        <v>0</v>
      </c>
      <c r="F11" s="284">
        <v>0</v>
      </c>
      <c r="G11" s="284">
        <v>67904</v>
      </c>
      <c r="H11" s="284">
        <v>67981</v>
      </c>
      <c r="I11" s="284">
        <v>68059</v>
      </c>
      <c r="J11" s="284">
        <v>68136</v>
      </c>
      <c r="K11" s="284">
        <v>68215</v>
      </c>
      <c r="L11" s="284">
        <v>68294</v>
      </c>
      <c r="M11" s="284"/>
      <c r="N11" s="284"/>
      <c r="O11" s="284"/>
    </row>
    <row r="12" spans="1:15">
      <c r="A12" s="285"/>
      <c r="B12" s="286" t="s">
        <v>208</v>
      </c>
      <c r="C12" s="287"/>
      <c r="D12" s="284">
        <v>40593</v>
      </c>
      <c r="E12" s="284">
        <v>77774</v>
      </c>
      <c r="F12" s="284">
        <v>75850</v>
      </c>
      <c r="G12" s="284">
        <v>74163</v>
      </c>
      <c r="H12" s="284">
        <v>155204</v>
      </c>
      <c r="I12" s="284">
        <v>110393</v>
      </c>
      <c r="J12" s="284">
        <v>110768</v>
      </c>
      <c r="K12" s="284">
        <v>109231</v>
      </c>
      <c r="L12" s="284">
        <v>107722</v>
      </c>
      <c r="M12" s="284"/>
      <c r="N12" s="284"/>
      <c r="O12" s="284"/>
    </row>
    <row r="13" spans="1:15">
      <c r="A13" s="285"/>
      <c r="B13" s="288" t="s">
        <v>209</v>
      </c>
      <c r="C13" s="287"/>
      <c r="D13" s="284">
        <v>-13400</v>
      </c>
      <c r="E13" s="284">
        <v>-14976</v>
      </c>
      <c r="F13" s="284">
        <v>-11094</v>
      </c>
      <c r="G13" s="284">
        <v>-14689</v>
      </c>
      <c r="H13" s="284">
        <v>-14492</v>
      </c>
      <c r="I13" s="284">
        <v>-15071</v>
      </c>
      <c r="J13" s="284">
        <v>-15493</v>
      </c>
      <c r="K13" s="284">
        <v>-13463</v>
      </c>
      <c r="L13" s="284">
        <v>-11708</v>
      </c>
      <c r="M13" s="284"/>
      <c r="N13" s="284"/>
      <c r="O13" s="284"/>
    </row>
    <row r="14" spans="1:15">
      <c r="A14" s="285"/>
      <c r="B14" s="288" t="s">
        <v>210</v>
      </c>
      <c r="C14" s="287"/>
      <c r="D14" s="284">
        <v>-12139</v>
      </c>
      <c r="E14" s="284">
        <v>-13581</v>
      </c>
      <c r="F14" s="284">
        <v>-22662</v>
      </c>
      <c r="G14" s="284">
        <v>-42487</v>
      </c>
      <c r="H14" s="284">
        <v>-17275</v>
      </c>
      <c r="I14" s="284">
        <v>-14836</v>
      </c>
      <c r="J14" s="284">
        <v>-6179</v>
      </c>
      <c r="K14" s="284">
        <v>-9419</v>
      </c>
      <c r="L14" s="284">
        <v>-10408</v>
      </c>
      <c r="M14" s="284"/>
      <c r="N14" s="284"/>
      <c r="O14" s="284"/>
    </row>
    <row r="15" spans="1:15">
      <c r="A15" s="289" t="s">
        <v>211</v>
      </c>
      <c r="B15" s="290"/>
      <c r="C15" s="291"/>
      <c r="D15" s="292">
        <f t="shared" ref="D15:K15" si="0">+SUM(D6:D14)</f>
        <v>376430</v>
      </c>
      <c r="E15" s="292">
        <f t="shared" si="0"/>
        <v>471576</v>
      </c>
      <c r="F15" s="292">
        <f t="shared" si="0"/>
        <v>439526</v>
      </c>
      <c r="G15" s="292">
        <f t="shared" si="0"/>
        <v>417433</v>
      </c>
      <c r="H15" s="292">
        <f t="shared" si="0"/>
        <v>511909</v>
      </c>
      <c r="I15" s="292">
        <f t="shared" si="0"/>
        <v>503963</v>
      </c>
      <c r="J15" s="292">
        <f t="shared" si="0"/>
        <v>490177</v>
      </c>
      <c r="K15" s="292">
        <f t="shared" si="0"/>
        <v>472886</v>
      </c>
      <c r="L15" s="292">
        <f>+SUM(L6:L14)</f>
        <v>476444</v>
      </c>
      <c r="M15" s="292"/>
      <c r="N15" s="292"/>
      <c r="O15" s="292"/>
    </row>
    <row r="16" spans="1:15">
      <c r="A16" s="294"/>
      <c r="B16" s="294"/>
      <c r="C16" s="287"/>
      <c r="D16" s="295"/>
      <c r="E16" s="295"/>
      <c r="F16" s="295"/>
      <c r="G16" s="295"/>
      <c r="H16" s="295"/>
      <c r="I16" s="295"/>
      <c r="J16" s="295"/>
      <c r="K16" s="295"/>
      <c r="L16" s="295"/>
      <c r="M16" s="295"/>
      <c r="N16" s="295"/>
      <c r="O16" s="295"/>
    </row>
    <row r="17" spans="1:15">
      <c r="A17" s="296" t="s">
        <v>242</v>
      </c>
      <c r="B17" s="297"/>
      <c r="C17" s="298"/>
      <c r="D17" s="344">
        <v>220591</v>
      </c>
      <c r="E17" s="344">
        <v>219787</v>
      </c>
      <c r="F17" s="344">
        <v>220898</v>
      </c>
      <c r="G17" s="344">
        <v>225882</v>
      </c>
      <c r="H17" s="344">
        <v>229675</v>
      </c>
      <c r="I17" s="344">
        <v>232821</v>
      </c>
      <c r="J17" s="344">
        <f>SUM('P&amp;L'!G73:J73)</f>
        <v>238457</v>
      </c>
      <c r="K17" s="344">
        <v>240771</v>
      </c>
      <c r="L17" s="344">
        <v>252723</v>
      </c>
      <c r="M17" s="344"/>
      <c r="N17" s="344"/>
      <c r="O17" s="344"/>
    </row>
    <row r="18" spans="1:15" s="312" customFormat="1"/>
    <row r="19" spans="1:15" s="312" customFormat="1">
      <c r="A19" s="296" t="s">
        <v>241</v>
      </c>
      <c r="B19" s="297"/>
      <c r="C19" s="298"/>
      <c r="D19" s="343">
        <f t="shared" ref="D19:F19" si="1">D15/D17</f>
        <v>1.7064612790186362</v>
      </c>
      <c r="E19" s="343">
        <f t="shared" si="1"/>
        <v>2.1456046080978401</v>
      </c>
      <c r="F19" s="343">
        <f t="shared" si="1"/>
        <v>1.9897237639091345</v>
      </c>
      <c r="G19" s="343">
        <f t="shared" ref="G19:L19" si="2">G15/G17</f>
        <v>1.8480135646045279</v>
      </c>
      <c r="H19" s="343">
        <f t="shared" si="2"/>
        <v>2.2288407532382717</v>
      </c>
      <c r="I19" s="343">
        <f t="shared" si="2"/>
        <v>2.1645942591089291</v>
      </c>
      <c r="J19" s="343">
        <f t="shared" si="2"/>
        <v>2.0556200908339868</v>
      </c>
      <c r="K19" s="343">
        <f t="shared" si="2"/>
        <v>1.9640488264782718</v>
      </c>
      <c r="L19" s="343">
        <f t="shared" si="2"/>
        <v>1.8852419447379147</v>
      </c>
      <c r="M19" s="343"/>
      <c r="N19" s="343"/>
      <c r="O19" s="343"/>
    </row>
    <row r="20" spans="1:15" s="312" customFormat="1"/>
    <row r="21" spans="1:15" s="312" customFormat="1"/>
    <row r="22" spans="1:15" s="312" customFormat="1"/>
    <row r="23" spans="1:15" s="312" customFormat="1"/>
    <row r="24" spans="1:15" s="312" customFormat="1"/>
    <row r="25" spans="1:15" s="312" customFormat="1"/>
    <row r="26" spans="1:15" s="312" customFormat="1"/>
    <row r="27" spans="1:15" s="312" customFormat="1"/>
    <row r="28" spans="1:15" s="312" customFormat="1"/>
    <row r="29" spans="1:15" s="312" customFormat="1"/>
    <row r="30" spans="1:15" s="312" customFormat="1"/>
    <row r="31" spans="1:15" s="312" customFormat="1"/>
    <row r="32" spans="1:15" s="312" customFormat="1"/>
    <row r="33" s="312" customFormat="1"/>
    <row r="34" s="312" customFormat="1"/>
    <row r="35" s="312" customFormat="1"/>
    <row r="36" s="312" customFormat="1"/>
    <row r="37" s="312" customFormat="1"/>
    <row r="38" s="312" customFormat="1"/>
    <row r="39" s="312" customFormat="1"/>
    <row r="40" s="312" customFormat="1"/>
    <row r="41" s="312" customFormat="1"/>
    <row r="42" s="312" customFormat="1"/>
    <row r="43" s="312" customFormat="1"/>
    <row r="44" s="312" customFormat="1"/>
    <row r="45" s="312" customFormat="1"/>
    <row r="46" s="312" customFormat="1"/>
    <row r="47" s="312" customFormat="1"/>
    <row r="48" s="312" customFormat="1"/>
    <row r="49" s="312" customFormat="1"/>
    <row r="50" s="312" customFormat="1"/>
    <row r="51" s="312" customFormat="1"/>
    <row r="52" s="312" customFormat="1"/>
    <row r="53" s="312" customFormat="1"/>
    <row r="54" s="312" customFormat="1"/>
    <row r="55" s="312" customFormat="1"/>
    <row r="56" s="312" customFormat="1"/>
    <row r="57" s="312" customFormat="1"/>
    <row r="58" s="312" customFormat="1"/>
    <row r="59" s="312" customFormat="1"/>
    <row r="60" s="312" customFormat="1"/>
    <row r="61" s="312" customFormat="1"/>
    <row r="62" s="312" customFormat="1"/>
    <row r="63" s="312" customFormat="1"/>
    <row r="64" s="312" customFormat="1"/>
    <row r="65" s="312" customFormat="1"/>
    <row r="66" s="312" customFormat="1"/>
    <row r="67" s="312" customFormat="1"/>
    <row r="68" s="312" customFormat="1"/>
    <row r="69" s="312" customFormat="1"/>
    <row r="70" s="312" customFormat="1"/>
    <row r="71" s="312" customFormat="1"/>
    <row r="72" s="312" customFormat="1"/>
    <row r="73" s="312" customFormat="1"/>
    <row r="74" s="312" customFormat="1"/>
    <row r="75" s="312" customFormat="1"/>
    <row r="76" s="312" customFormat="1"/>
    <row r="77" s="312" customFormat="1"/>
    <row r="78" s="312" customFormat="1"/>
    <row r="79" s="312" customFormat="1"/>
    <row r="80" s="312" customFormat="1"/>
    <row r="81" s="312" customFormat="1"/>
    <row r="82" s="312" customFormat="1"/>
    <row r="83" s="312" customFormat="1"/>
    <row r="84" s="312" customFormat="1"/>
    <row r="85" s="312" customFormat="1"/>
    <row r="86" s="312" customFormat="1"/>
    <row r="87" s="312" customFormat="1"/>
    <row r="88" s="312" customFormat="1"/>
    <row r="89" s="312" customFormat="1"/>
    <row r="90" s="312" customFormat="1"/>
    <row r="91" s="312" customFormat="1"/>
    <row r="92" s="312" customFormat="1"/>
    <row r="93" s="312" customFormat="1"/>
    <row r="94" s="312" customFormat="1"/>
    <row r="95" s="312" customFormat="1"/>
    <row r="96" s="312" customFormat="1"/>
    <row r="97" s="312" customFormat="1"/>
    <row r="98" s="312" customFormat="1"/>
    <row r="99" s="312" customFormat="1"/>
    <row r="100" s="312" customFormat="1"/>
    <row r="101" s="312" customFormat="1"/>
    <row r="102" s="312" customFormat="1"/>
    <row r="103" s="312" customFormat="1"/>
    <row r="104" s="312" customFormat="1"/>
    <row r="105" s="312" customFormat="1"/>
    <row r="106" s="312" customFormat="1"/>
    <row r="107" s="312" customFormat="1"/>
    <row r="108" s="312" customFormat="1"/>
    <row r="109" s="312" customFormat="1"/>
    <row r="110" s="312" customFormat="1"/>
    <row r="111" s="312" customFormat="1"/>
    <row r="112" s="312" customFormat="1"/>
    <row r="113" s="312" customFormat="1"/>
    <row r="114" s="312" customFormat="1"/>
    <row r="115" s="312" customFormat="1"/>
    <row r="116" s="312" customFormat="1"/>
    <row r="117" s="312" customFormat="1"/>
    <row r="118" s="312" customFormat="1"/>
    <row r="119" s="312" customFormat="1"/>
    <row r="120" s="312" customFormat="1"/>
    <row r="121" s="312" customFormat="1"/>
    <row r="122" s="312" customFormat="1"/>
    <row r="123" s="312" customFormat="1"/>
    <row r="124" s="312" customFormat="1"/>
    <row r="125" s="312" customFormat="1"/>
    <row r="126" s="312" customFormat="1"/>
    <row r="127" s="312" customFormat="1"/>
    <row r="128" s="312" customFormat="1"/>
    <row r="129" s="312" customFormat="1"/>
    <row r="130" s="312" customFormat="1"/>
    <row r="131" s="312" customFormat="1"/>
    <row r="132" s="312" customFormat="1"/>
    <row r="133" s="312" customFormat="1"/>
    <row r="134" s="312" customFormat="1"/>
    <row r="135" s="312" customFormat="1"/>
    <row r="136" s="312" customFormat="1"/>
    <row r="137" s="312" customFormat="1"/>
    <row r="138" s="312" customFormat="1"/>
    <row r="139" s="312" customFormat="1"/>
    <row r="140" s="312" customFormat="1"/>
    <row r="141" s="312" customFormat="1"/>
    <row r="142" s="312" customFormat="1"/>
    <row r="143" s="312" customFormat="1"/>
    <row r="144" s="312" customFormat="1"/>
    <row r="145" s="312" customFormat="1"/>
    <row r="146" s="312" customFormat="1"/>
    <row r="147" s="312" customFormat="1"/>
    <row r="148" s="312" customFormat="1"/>
    <row r="149" s="312" customFormat="1"/>
    <row r="150" s="312" customFormat="1"/>
    <row r="151" s="312" customFormat="1"/>
    <row r="152" s="312" customFormat="1"/>
    <row r="153" s="312" customFormat="1"/>
    <row r="154" s="312" customFormat="1"/>
    <row r="155" s="312" customFormat="1"/>
    <row r="156" s="312" customFormat="1"/>
    <row r="157" s="312" customFormat="1"/>
    <row r="158" s="312" customFormat="1"/>
    <row r="159" s="312" customFormat="1"/>
    <row r="160" s="312" customFormat="1"/>
    <row r="161" s="312" customFormat="1"/>
    <row r="162" s="312" customFormat="1"/>
    <row r="163" s="312" customFormat="1"/>
    <row r="164" s="312" customFormat="1"/>
    <row r="165" s="312" customFormat="1"/>
    <row r="166" s="312" customFormat="1"/>
    <row r="167" s="312" customFormat="1"/>
    <row r="168" s="312" customFormat="1"/>
    <row r="169" s="312" customFormat="1"/>
    <row r="170" s="312" customFormat="1"/>
    <row r="171" s="312" customFormat="1"/>
    <row r="172" s="312" customFormat="1"/>
    <row r="173" s="312" customFormat="1"/>
    <row r="174" s="312" customFormat="1"/>
    <row r="175" s="312" customFormat="1"/>
    <row r="176" s="312" customFormat="1"/>
    <row r="177" s="312" customFormat="1"/>
    <row r="178" s="312" customFormat="1"/>
    <row r="179" s="312" customFormat="1"/>
    <row r="180" s="312" customFormat="1"/>
    <row r="181" s="312" customFormat="1"/>
    <row r="182" s="312" customFormat="1"/>
    <row r="183" s="312" customFormat="1"/>
    <row r="184" s="312" customFormat="1"/>
    <row r="185" s="312" customFormat="1"/>
    <row r="186" s="312" customFormat="1"/>
    <row r="187" s="312" customFormat="1"/>
    <row r="188" s="312" customFormat="1"/>
    <row r="189" s="312" customFormat="1"/>
    <row r="190" s="312" customFormat="1"/>
    <row r="191" s="312" customFormat="1"/>
    <row r="192" s="312" customFormat="1"/>
    <row r="193" s="312" customFormat="1"/>
    <row r="194" s="312" customFormat="1"/>
    <row r="195" s="312" customFormat="1"/>
    <row r="196" s="312" customFormat="1"/>
    <row r="197" s="312" customFormat="1"/>
    <row r="198" s="312" customFormat="1"/>
    <row r="199" s="312" customFormat="1"/>
    <row r="200" s="312" customFormat="1"/>
    <row r="201" s="312" customFormat="1"/>
    <row r="202" s="312" customFormat="1"/>
    <row r="203" s="312" customFormat="1"/>
    <row r="204" s="312" customFormat="1"/>
    <row r="205" s="312" customFormat="1"/>
    <row r="206" s="312" customFormat="1"/>
    <row r="207" s="312" customFormat="1"/>
    <row r="208" s="312" customFormat="1"/>
    <row r="209" s="312" customFormat="1"/>
    <row r="210" s="312" customFormat="1"/>
    <row r="211" s="312" customFormat="1"/>
    <row r="212" s="312" customFormat="1"/>
    <row r="213" s="312" customFormat="1"/>
    <row r="214" s="312" customFormat="1"/>
    <row r="215" s="312" customFormat="1"/>
    <row r="216" s="312" customFormat="1"/>
    <row r="217" s="312" customFormat="1"/>
    <row r="218" s="312" customFormat="1"/>
    <row r="219" s="312" customFormat="1"/>
    <row r="220" s="312" customFormat="1"/>
    <row r="221" s="312" customFormat="1"/>
    <row r="222" s="312" customFormat="1"/>
    <row r="223" s="312" customFormat="1"/>
    <row r="224" s="312" customFormat="1"/>
    <row r="225" s="312" customFormat="1"/>
    <row r="226" s="312" customFormat="1"/>
    <row r="227" s="312" customFormat="1"/>
    <row r="228" s="312" customFormat="1"/>
    <row r="229" s="312" customFormat="1"/>
    <row r="230" s="312" customFormat="1"/>
    <row r="231" s="312" customFormat="1"/>
    <row r="232" s="312" customFormat="1"/>
    <row r="233" s="312" customFormat="1"/>
    <row r="234" s="312" customFormat="1"/>
    <row r="235" s="312" customFormat="1"/>
    <row r="236" s="312" customFormat="1"/>
    <row r="237" s="312" customFormat="1"/>
    <row r="238" s="312" customFormat="1"/>
    <row r="239" s="312" customFormat="1"/>
    <row r="240" s="312" customFormat="1"/>
    <row r="241" s="312" customFormat="1"/>
    <row r="242" s="312" customFormat="1"/>
    <row r="243" s="312" customFormat="1"/>
    <row r="244" s="312" customFormat="1"/>
    <row r="245" s="312" customFormat="1"/>
    <row r="246" s="312" customFormat="1"/>
    <row r="247" s="312" customFormat="1"/>
    <row r="248" s="312" customFormat="1"/>
    <row r="249" s="312" customFormat="1"/>
    <row r="250" s="312" customFormat="1"/>
    <row r="251" s="312" customFormat="1"/>
    <row r="252" s="312" customFormat="1"/>
    <row r="253" s="312" customFormat="1"/>
    <row r="254" s="312" customFormat="1"/>
    <row r="255" s="312" customFormat="1"/>
    <row r="256" s="312" customFormat="1"/>
    <row r="257" s="312" customFormat="1"/>
    <row r="258" s="312" customFormat="1"/>
    <row r="259" s="312" customFormat="1"/>
    <row r="260" s="312" customFormat="1"/>
    <row r="261" s="312" customFormat="1"/>
    <row r="262" s="312" customFormat="1"/>
    <row r="263" s="312" customFormat="1"/>
    <row r="264" s="312" customFormat="1"/>
    <row r="265" s="312" customFormat="1"/>
    <row r="266" s="312" customFormat="1"/>
    <row r="267" s="312" customFormat="1"/>
    <row r="268" s="312" customFormat="1"/>
    <row r="269" s="312" customFormat="1"/>
    <row r="270" s="312" customFormat="1"/>
    <row r="271" s="312" customFormat="1"/>
    <row r="272" s="312" customFormat="1"/>
    <row r="273" s="312" customFormat="1"/>
    <row r="274" s="312" customFormat="1"/>
    <row r="275" s="312" customFormat="1"/>
    <row r="276" s="312" customFormat="1"/>
    <row r="277" s="312" customFormat="1"/>
    <row r="278" s="312" customFormat="1"/>
    <row r="279" s="312" customFormat="1"/>
    <row r="280" s="312" customFormat="1"/>
    <row r="281" s="312" customFormat="1"/>
    <row r="282" s="312" customFormat="1"/>
    <row r="283" s="312" customFormat="1"/>
    <row r="284" s="312" customFormat="1"/>
    <row r="285" s="312" customFormat="1"/>
    <row r="286" s="312" customFormat="1"/>
    <row r="287" s="312" customFormat="1"/>
    <row r="288" s="312" customFormat="1"/>
    <row r="289" s="312" customFormat="1"/>
    <row r="290" s="312" customFormat="1"/>
    <row r="291" s="312" customFormat="1"/>
    <row r="292" s="312" customFormat="1"/>
    <row r="293" s="312" customFormat="1"/>
    <row r="294" s="312" customFormat="1"/>
    <row r="295" s="312" customFormat="1"/>
    <row r="296" s="312" customFormat="1"/>
    <row r="297" s="312" customFormat="1"/>
    <row r="298" s="312" customFormat="1"/>
    <row r="299" s="312" customFormat="1"/>
    <row r="300" s="312" customFormat="1"/>
    <row r="301" s="312" customFormat="1"/>
    <row r="302" s="312" customFormat="1"/>
    <row r="303" s="312" customFormat="1"/>
    <row r="304" s="312" customFormat="1"/>
    <row r="305" s="312" customFormat="1"/>
    <row r="306" s="312" customFormat="1"/>
    <row r="307" s="312" customFormat="1"/>
    <row r="308" s="312" customFormat="1"/>
    <row r="309" s="312" customFormat="1"/>
    <row r="310" s="312" customFormat="1"/>
    <row r="311" s="312" customFormat="1"/>
    <row r="312" s="312" customFormat="1"/>
    <row r="313" s="312" customFormat="1"/>
    <row r="314" s="312" customFormat="1"/>
    <row r="315" s="312" customFormat="1"/>
    <row r="316" s="312" customFormat="1"/>
    <row r="317" s="312" customFormat="1"/>
    <row r="318" s="312" customFormat="1"/>
    <row r="319" s="312" customFormat="1"/>
    <row r="320" s="312" customFormat="1"/>
    <row r="321" s="312" customFormat="1"/>
    <row r="322" s="312" customFormat="1"/>
    <row r="323" s="312" customFormat="1"/>
    <row r="324" s="312" customFormat="1"/>
    <row r="325" s="312" customFormat="1"/>
    <row r="326" s="312" customFormat="1"/>
    <row r="327" s="312" customFormat="1"/>
    <row r="328" s="312" customFormat="1"/>
    <row r="329" s="312" customFormat="1"/>
    <row r="330" s="312" customFormat="1"/>
    <row r="331" s="312" customFormat="1"/>
    <row r="332" s="312" customFormat="1"/>
    <row r="333" s="312" customFormat="1"/>
    <row r="334" s="312" customFormat="1"/>
    <row r="335" s="312" customFormat="1"/>
    <row r="336" s="312" customFormat="1"/>
    <row r="337" s="312" customFormat="1"/>
    <row r="338" s="312" customFormat="1"/>
    <row r="339" s="312" customFormat="1"/>
    <row r="340" s="312" customFormat="1"/>
    <row r="341" s="312" customFormat="1"/>
    <row r="342" s="312" customFormat="1"/>
    <row r="343" s="312" customFormat="1"/>
    <row r="344" s="312" customFormat="1"/>
    <row r="345" s="312" customFormat="1"/>
    <row r="346" s="312" customFormat="1"/>
    <row r="347" s="312" customFormat="1"/>
    <row r="348" s="312" customFormat="1"/>
    <row r="349" s="312" customFormat="1"/>
    <row r="350" s="312" customFormat="1"/>
    <row r="351" s="312" customFormat="1"/>
    <row r="352" s="312" customFormat="1"/>
    <row r="353" s="312" customFormat="1"/>
    <row r="354" s="312" customFormat="1"/>
    <row r="355" s="312" customFormat="1"/>
    <row r="356" s="312" customFormat="1"/>
    <row r="357" s="312" customFormat="1"/>
    <row r="358" s="312" customFormat="1"/>
    <row r="359" s="312" customFormat="1"/>
    <row r="360" s="312" customFormat="1"/>
    <row r="361" s="312" customFormat="1"/>
    <row r="362" s="312" customFormat="1"/>
    <row r="363" s="312" customFormat="1"/>
    <row r="364" s="312" customFormat="1"/>
    <row r="365" s="312" customFormat="1"/>
    <row r="366" s="312" customFormat="1"/>
    <row r="367" s="312" customFormat="1"/>
    <row r="368" s="312" customFormat="1"/>
    <row r="369" s="312" customFormat="1"/>
    <row r="370" s="312" customFormat="1"/>
    <row r="371" s="312" customFormat="1"/>
    <row r="372" s="312" customFormat="1"/>
    <row r="373" s="312" customFormat="1"/>
    <row r="374" s="312" customFormat="1"/>
    <row r="375" s="312" customFormat="1"/>
    <row r="376" s="312" customFormat="1"/>
    <row r="377" s="312" customFormat="1"/>
    <row r="378" s="312" customFormat="1"/>
    <row r="379" s="312" customFormat="1"/>
    <row r="380" s="312" customFormat="1"/>
    <row r="381" s="312" customFormat="1"/>
    <row r="382" s="312" customFormat="1"/>
    <row r="383" s="312" customFormat="1"/>
    <row r="384" s="312" customFormat="1"/>
  </sheetData>
  <mergeCells count="4">
    <mergeCell ref="A1:C2"/>
    <mergeCell ref="D1:G1"/>
    <mergeCell ref="H1:K1"/>
    <mergeCell ref="L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O87"/>
  <sheetViews>
    <sheetView showGridLines="0" topLeftCell="B34" zoomScale="90" zoomScaleNormal="90" zoomScaleSheetLayoutView="80" zoomScalePageLayoutView="80" workbookViewId="0">
      <selection activeCell="C24" sqref="C24"/>
    </sheetView>
  </sheetViews>
  <sheetFormatPr defaultColWidth="9.28515625" defaultRowHeight="12.75"/>
  <cols>
    <col min="1" max="2" width="3.42578125" style="136" customWidth="1"/>
    <col min="3" max="3" width="42.7109375" style="136" customWidth="1"/>
    <col min="4" max="15" width="12.42578125" style="109" customWidth="1"/>
    <col min="16" max="16384" width="9.28515625" style="109"/>
  </cols>
  <sheetData>
    <row r="1" spans="1:15" s="141" customFormat="1" ht="12" customHeight="1">
      <c r="A1" s="108" t="s">
        <v>14</v>
      </c>
      <c r="B1" s="140"/>
      <c r="C1" s="140"/>
      <c r="D1" s="367">
        <v>2020</v>
      </c>
      <c r="E1" s="368"/>
      <c r="F1" s="368"/>
      <c r="G1" s="369"/>
      <c r="H1" s="367">
        <v>2021</v>
      </c>
      <c r="I1" s="368"/>
      <c r="J1" s="368"/>
      <c r="K1" s="369"/>
      <c r="L1" s="367">
        <v>2022</v>
      </c>
      <c r="M1" s="368"/>
      <c r="N1" s="368"/>
      <c r="O1" s="369"/>
    </row>
    <row r="2" spans="1:15" s="141" customFormat="1" ht="12" customHeight="1" thickBot="1">
      <c r="A2" s="110" t="s">
        <v>15</v>
      </c>
      <c r="B2" s="111"/>
      <c r="C2" s="111"/>
      <c r="D2" s="370"/>
      <c r="E2" s="371"/>
      <c r="F2" s="371"/>
      <c r="G2" s="372"/>
      <c r="H2" s="370"/>
      <c r="I2" s="371"/>
      <c r="J2" s="371"/>
      <c r="K2" s="372"/>
      <c r="L2" s="370"/>
      <c r="M2" s="371"/>
      <c r="N2" s="371"/>
      <c r="O2" s="372"/>
    </row>
    <row r="3" spans="1:15" s="141" customFormat="1" ht="12" customHeight="1">
      <c r="A3" s="142" t="s">
        <v>5</v>
      </c>
      <c r="B3" s="112"/>
      <c r="C3" s="112"/>
      <c r="D3" s="113" t="s">
        <v>109</v>
      </c>
      <c r="E3" s="113" t="s">
        <v>2</v>
      </c>
      <c r="F3" s="113" t="s">
        <v>3</v>
      </c>
      <c r="G3" s="113" t="s">
        <v>4</v>
      </c>
      <c r="H3" s="113" t="s">
        <v>109</v>
      </c>
      <c r="I3" s="113" t="s">
        <v>2</v>
      </c>
      <c r="J3" s="113" t="s">
        <v>3</v>
      </c>
      <c r="K3" s="113" t="s">
        <v>4</v>
      </c>
      <c r="L3" s="113" t="s">
        <v>109</v>
      </c>
      <c r="M3" s="113" t="s">
        <v>2</v>
      </c>
      <c r="N3" s="113" t="s">
        <v>3</v>
      </c>
      <c r="O3" s="113" t="s">
        <v>4</v>
      </c>
    </row>
    <row r="4" spans="1:15" ht="12" customHeight="1">
      <c r="A4" s="114"/>
      <c r="B4" s="115"/>
      <c r="C4" s="139"/>
      <c r="D4" s="116"/>
      <c r="G4" s="116"/>
      <c r="H4" s="116"/>
      <c r="K4" s="116"/>
      <c r="L4" s="116"/>
      <c r="O4" s="116"/>
    </row>
    <row r="5" spans="1:15" ht="12" customHeight="1">
      <c r="A5" s="120" t="s">
        <v>16</v>
      </c>
      <c r="B5" s="118"/>
      <c r="C5" s="118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</row>
    <row r="6" spans="1:15" ht="12" customHeight="1">
      <c r="A6" s="120"/>
      <c r="B6" s="118"/>
      <c r="C6" s="118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</row>
    <row r="7" spans="1:15" ht="12" customHeight="1">
      <c r="A7" s="120"/>
      <c r="B7" s="118" t="s">
        <v>17</v>
      </c>
      <c r="C7" s="118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</row>
    <row r="8" spans="1:15" ht="12" customHeight="1">
      <c r="A8" s="120"/>
      <c r="B8" s="118"/>
      <c r="C8" s="118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</row>
    <row r="9" spans="1:15" ht="12" customHeight="1">
      <c r="A9" s="120"/>
      <c r="B9" s="118"/>
      <c r="C9" s="118" t="s">
        <v>18</v>
      </c>
      <c r="D9" s="123">
        <v>13400</v>
      </c>
      <c r="E9" s="123">
        <v>14976</v>
      </c>
      <c r="F9" s="123">
        <v>11094</v>
      </c>
      <c r="G9" s="123">
        <v>14689</v>
      </c>
      <c r="H9" s="123">
        <v>14492</v>
      </c>
      <c r="I9" s="123">
        <v>15071</v>
      </c>
      <c r="J9" s="123">
        <v>15493</v>
      </c>
      <c r="K9" s="123">
        <v>13463</v>
      </c>
      <c r="L9" s="123">
        <v>11708</v>
      </c>
      <c r="M9" s="123"/>
      <c r="N9" s="123"/>
      <c r="O9" s="123"/>
    </row>
    <row r="10" spans="1:15" ht="12" customHeight="1">
      <c r="A10" s="120"/>
      <c r="B10" s="118"/>
      <c r="C10" s="118" t="s">
        <v>193</v>
      </c>
      <c r="D10" s="123">
        <v>151607</v>
      </c>
      <c r="E10" s="123">
        <v>146065</v>
      </c>
      <c r="F10" s="123">
        <v>148455</v>
      </c>
      <c r="G10" s="123">
        <v>158857</v>
      </c>
      <c r="H10" s="123">
        <v>142776</v>
      </c>
      <c r="I10" s="123">
        <v>144587</v>
      </c>
      <c r="J10" s="123">
        <v>153369</v>
      </c>
      <c r="K10" s="123">
        <v>158187</v>
      </c>
      <c r="L10" s="123">
        <v>149495</v>
      </c>
      <c r="M10" s="123"/>
      <c r="N10" s="123"/>
      <c r="O10" s="123"/>
    </row>
    <row r="11" spans="1:15" ht="12" customHeight="1">
      <c r="A11" s="120"/>
      <c r="B11" s="118"/>
      <c r="C11" s="118" t="s">
        <v>190</v>
      </c>
      <c r="D11" s="123">
        <v>7667</v>
      </c>
      <c r="E11" s="123">
        <v>8364</v>
      </c>
      <c r="F11" s="123">
        <v>7763</v>
      </c>
      <c r="G11" s="123">
        <v>6022</v>
      </c>
      <c r="H11" s="123">
        <v>9506</v>
      </c>
      <c r="I11" s="123">
        <v>8553</v>
      </c>
      <c r="J11" s="123">
        <v>7467</v>
      </c>
      <c r="K11" s="123">
        <v>8431</v>
      </c>
      <c r="L11" s="123">
        <v>9390</v>
      </c>
      <c r="M11" s="123"/>
      <c r="N11" s="123"/>
      <c r="O11" s="123"/>
    </row>
    <row r="12" spans="1:15" ht="12" customHeight="1">
      <c r="A12" s="120"/>
      <c r="B12" s="118"/>
      <c r="C12" s="118" t="s">
        <v>94</v>
      </c>
      <c r="D12" s="123">
        <v>12139</v>
      </c>
      <c r="E12" s="123">
        <v>13581</v>
      </c>
      <c r="F12" s="123">
        <v>22662</v>
      </c>
      <c r="G12" s="123">
        <v>42487</v>
      </c>
      <c r="H12" s="123">
        <v>17275</v>
      </c>
      <c r="I12" s="123">
        <v>14836</v>
      </c>
      <c r="J12" s="123">
        <v>6179</v>
      </c>
      <c r="K12" s="123">
        <v>9419</v>
      </c>
      <c r="L12" s="123">
        <v>10408</v>
      </c>
      <c r="M12" s="123"/>
      <c r="N12" s="123"/>
      <c r="O12" s="123"/>
    </row>
    <row r="13" spans="1:15" ht="12" customHeight="1">
      <c r="A13" s="120"/>
      <c r="B13" s="118"/>
      <c r="C13" s="118" t="s">
        <v>191</v>
      </c>
      <c r="D13" s="123">
        <v>17049</v>
      </c>
      <c r="E13" s="123">
        <v>16119</v>
      </c>
      <c r="F13" s="123">
        <v>17161</v>
      </c>
      <c r="G13" s="123">
        <v>16878</v>
      </c>
      <c r="H13" s="123">
        <v>18432</v>
      </c>
      <c r="I13" s="123">
        <v>19026</v>
      </c>
      <c r="J13" s="123">
        <v>20618</v>
      </c>
      <c r="K13" s="123">
        <v>20745</v>
      </c>
      <c r="L13" s="123">
        <v>22176</v>
      </c>
      <c r="M13" s="123"/>
      <c r="N13" s="123"/>
      <c r="O13" s="123"/>
    </row>
    <row r="14" spans="1:15" ht="12" customHeight="1">
      <c r="A14" s="120"/>
      <c r="B14" s="118"/>
      <c r="C14" s="118" t="s">
        <v>95</v>
      </c>
      <c r="D14" s="123">
        <v>2622</v>
      </c>
      <c r="E14" s="123">
        <v>1014</v>
      </c>
      <c r="F14" s="123">
        <v>2933</v>
      </c>
      <c r="G14" s="123">
        <v>473</v>
      </c>
      <c r="H14" s="123">
        <v>2777</v>
      </c>
      <c r="I14" s="123">
        <v>991</v>
      </c>
      <c r="J14" s="123">
        <v>2944</v>
      </c>
      <c r="K14" s="123">
        <v>1318</v>
      </c>
      <c r="L14" s="123">
        <v>1763</v>
      </c>
      <c r="M14" s="123"/>
      <c r="N14" s="123"/>
      <c r="O14" s="123"/>
    </row>
    <row r="15" spans="1:15" ht="12" customHeight="1">
      <c r="A15" s="120"/>
      <c r="B15" s="118"/>
      <c r="C15" s="118" t="s">
        <v>19</v>
      </c>
      <c r="D15" s="123">
        <v>21509</v>
      </c>
      <c r="E15" s="123">
        <v>16874</v>
      </c>
      <c r="F15" s="123">
        <v>14799</v>
      </c>
      <c r="G15" s="123">
        <v>18395</v>
      </c>
      <c r="H15" s="123">
        <v>20150</v>
      </c>
      <c r="I15" s="123">
        <v>18746</v>
      </c>
      <c r="J15" s="123">
        <v>18982</v>
      </c>
      <c r="K15" s="123">
        <v>18053</v>
      </c>
      <c r="L15" s="123">
        <v>20579</v>
      </c>
      <c r="M15" s="123"/>
      <c r="N15" s="123"/>
      <c r="O15" s="123"/>
    </row>
    <row r="16" spans="1:15" ht="12" customHeight="1">
      <c r="A16" s="124"/>
      <c r="B16" s="125"/>
      <c r="C16" s="126" t="s">
        <v>161</v>
      </c>
      <c r="D16" s="127">
        <v>3305</v>
      </c>
      <c r="E16" s="127">
        <v>3271</v>
      </c>
      <c r="F16" s="127">
        <v>3271</v>
      </c>
      <c r="G16" s="127">
        <v>489</v>
      </c>
      <c r="H16" s="127">
        <v>143</v>
      </c>
      <c r="I16" s="127">
        <v>117</v>
      </c>
      <c r="J16" s="127">
        <v>125</v>
      </c>
      <c r="K16" s="127">
        <v>2286</v>
      </c>
      <c r="L16" s="127">
        <v>30</v>
      </c>
      <c r="M16" s="127"/>
      <c r="N16" s="127"/>
      <c r="O16" s="127"/>
    </row>
    <row r="17" spans="1:15" ht="12" customHeight="1">
      <c r="A17" s="120"/>
      <c r="B17" s="118"/>
      <c r="C17" s="118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</row>
    <row r="18" spans="1:15" s="141" customFormat="1" ht="12" customHeight="1">
      <c r="A18" s="138"/>
      <c r="B18" s="128" t="s">
        <v>20</v>
      </c>
      <c r="C18" s="128"/>
      <c r="D18" s="129">
        <f t="shared" ref="D18:L18" si="0">SUM(D9:D16)</f>
        <v>229298</v>
      </c>
      <c r="E18" s="129">
        <f t="shared" si="0"/>
        <v>220264</v>
      </c>
      <c r="F18" s="129">
        <f t="shared" si="0"/>
        <v>228138</v>
      </c>
      <c r="G18" s="129">
        <f t="shared" si="0"/>
        <v>258290</v>
      </c>
      <c r="H18" s="129">
        <f t="shared" si="0"/>
        <v>225551</v>
      </c>
      <c r="I18" s="129">
        <f t="shared" si="0"/>
        <v>221927</v>
      </c>
      <c r="J18" s="129">
        <f t="shared" si="0"/>
        <v>225177</v>
      </c>
      <c r="K18" s="129">
        <f t="shared" si="0"/>
        <v>231902</v>
      </c>
      <c r="L18" s="129">
        <f t="shared" si="0"/>
        <v>225549</v>
      </c>
      <c r="M18" s="129"/>
      <c r="N18" s="129"/>
      <c r="O18" s="129"/>
    </row>
    <row r="19" spans="1:15" ht="12" customHeight="1">
      <c r="A19" s="120"/>
      <c r="B19" s="118"/>
      <c r="C19" s="118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</row>
    <row r="20" spans="1:15" ht="12" customHeight="1">
      <c r="A20" s="120"/>
      <c r="B20" s="118" t="s">
        <v>21</v>
      </c>
      <c r="C20" s="118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</row>
    <row r="21" spans="1:15" ht="12" customHeight="1">
      <c r="A21" s="120"/>
      <c r="B21" s="118"/>
      <c r="C21" s="118"/>
      <c r="D21" s="123"/>
      <c r="E21" s="116"/>
      <c r="F21" s="116"/>
      <c r="G21" s="123"/>
      <c r="H21" s="123"/>
      <c r="I21" s="116"/>
      <c r="J21" s="116"/>
      <c r="K21" s="123"/>
      <c r="L21" s="123"/>
      <c r="M21" s="116"/>
      <c r="N21" s="116"/>
      <c r="O21" s="123"/>
    </row>
    <row r="22" spans="1:15" ht="12" customHeight="1">
      <c r="A22" s="120"/>
      <c r="B22" s="118"/>
      <c r="C22" s="118" t="s">
        <v>96</v>
      </c>
      <c r="D22" s="123">
        <v>426954</v>
      </c>
      <c r="E22" s="123">
        <v>426962</v>
      </c>
      <c r="F22" s="123">
        <v>431047</v>
      </c>
      <c r="G22" s="123">
        <v>432436</v>
      </c>
      <c r="H22" s="123">
        <v>429504</v>
      </c>
      <c r="I22" s="123">
        <v>427692</v>
      </c>
      <c r="J22" s="123">
        <v>429974</v>
      </c>
      <c r="K22" s="123">
        <v>437432</v>
      </c>
      <c r="L22" s="123">
        <v>437777</v>
      </c>
      <c r="M22" s="123"/>
      <c r="N22" s="123"/>
      <c r="O22" s="123"/>
    </row>
    <row r="23" spans="1:15" ht="12" customHeight="1">
      <c r="A23" s="120"/>
      <c r="B23" s="118"/>
      <c r="C23" s="118" t="s">
        <v>170</v>
      </c>
      <c r="D23" s="123">
        <v>104940</v>
      </c>
      <c r="E23" s="123">
        <v>103411</v>
      </c>
      <c r="F23" s="123">
        <v>104229</v>
      </c>
      <c r="G23" s="123">
        <v>121335</v>
      </c>
      <c r="H23" s="123">
        <v>119278</v>
      </c>
      <c r="I23" s="123">
        <v>116404</v>
      </c>
      <c r="J23" s="123">
        <v>119814</v>
      </c>
      <c r="K23" s="123">
        <v>122355</v>
      </c>
      <c r="L23" s="123">
        <v>123409</v>
      </c>
      <c r="M23" s="123"/>
      <c r="N23" s="123"/>
      <c r="O23" s="123"/>
    </row>
    <row r="24" spans="1:15" ht="13.5" customHeight="1">
      <c r="A24" s="120"/>
      <c r="B24" s="118"/>
      <c r="C24" s="254" t="s">
        <v>142</v>
      </c>
      <c r="D24" s="123">
        <v>208498</v>
      </c>
      <c r="E24" s="123">
        <v>295621</v>
      </c>
      <c r="F24" s="123">
        <v>288337</v>
      </c>
      <c r="G24" s="123">
        <v>285680</v>
      </c>
      <c r="H24" s="123">
        <v>360443</v>
      </c>
      <c r="I24" s="123">
        <v>351473</v>
      </c>
      <c r="J24" s="123">
        <v>346896</v>
      </c>
      <c r="K24" s="123">
        <v>346149</v>
      </c>
      <c r="L24" s="123">
        <v>337917</v>
      </c>
      <c r="M24" s="123"/>
      <c r="N24" s="123"/>
      <c r="O24" s="123"/>
    </row>
    <row r="25" spans="1:15" ht="13.5" customHeight="1">
      <c r="A25" s="120"/>
      <c r="B25" s="118"/>
      <c r="C25" s="254" t="s">
        <v>162</v>
      </c>
      <c r="D25" s="123">
        <v>213126</v>
      </c>
      <c r="E25" s="123">
        <v>213126</v>
      </c>
      <c r="F25" s="123">
        <v>213137</v>
      </c>
      <c r="G25" s="123">
        <v>213137</v>
      </c>
      <c r="H25" s="123">
        <v>213137</v>
      </c>
      <c r="I25" s="123">
        <v>213151</v>
      </c>
      <c r="J25" s="123">
        <v>213151</v>
      </c>
      <c r="K25" s="123">
        <v>212513</v>
      </c>
      <c r="L25" s="123">
        <v>212713</v>
      </c>
      <c r="M25" s="123"/>
      <c r="N25" s="123"/>
      <c r="O25" s="123"/>
    </row>
    <row r="26" spans="1:15" ht="12" customHeight="1">
      <c r="A26" s="120"/>
      <c r="B26" s="118"/>
      <c r="C26" s="118" t="s">
        <v>22</v>
      </c>
      <c r="D26" s="123">
        <v>0</v>
      </c>
      <c r="E26" s="123">
        <v>0</v>
      </c>
      <c r="F26" s="123">
        <v>0</v>
      </c>
      <c r="G26" s="123">
        <v>0</v>
      </c>
      <c r="H26" s="123">
        <v>0</v>
      </c>
      <c r="I26" s="123">
        <v>0</v>
      </c>
      <c r="J26" s="123">
        <v>0</v>
      </c>
      <c r="K26" s="123">
        <v>0</v>
      </c>
      <c r="L26" s="123">
        <v>0</v>
      </c>
      <c r="M26" s="123"/>
      <c r="N26" s="123"/>
      <c r="O26" s="123"/>
    </row>
    <row r="27" spans="1:15" ht="12" customHeight="1">
      <c r="A27" s="120"/>
      <c r="B27" s="118"/>
      <c r="C27" s="342" t="s">
        <v>23</v>
      </c>
      <c r="D27" s="123">
        <v>111</v>
      </c>
      <c r="E27" s="123">
        <v>112</v>
      </c>
      <c r="F27" s="123">
        <v>117</v>
      </c>
      <c r="G27" s="123">
        <v>118</v>
      </c>
      <c r="H27" s="123">
        <v>207</v>
      </c>
      <c r="I27" s="123">
        <v>117</v>
      </c>
      <c r="J27" s="123">
        <v>121</v>
      </c>
      <c r="K27" s="123">
        <v>125</v>
      </c>
      <c r="L27" s="123">
        <v>127</v>
      </c>
      <c r="M27" s="123"/>
      <c r="N27" s="123"/>
      <c r="O27" s="123"/>
    </row>
    <row r="28" spans="1:15" ht="12" customHeight="1">
      <c r="A28" s="120"/>
      <c r="B28" s="118"/>
      <c r="C28" s="118" t="s">
        <v>192</v>
      </c>
      <c r="D28" s="123">
        <v>16424</v>
      </c>
      <c r="E28" s="123">
        <v>15484</v>
      </c>
      <c r="F28" s="123">
        <v>15435</v>
      </c>
      <c r="G28" s="123">
        <v>18566</v>
      </c>
      <c r="H28" s="123">
        <v>17283</v>
      </c>
      <c r="I28" s="123">
        <v>15957</v>
      </c>
      <c r="J28" s="123">
        <v>16310</v>
      </c>
      <c r="K28" s="123">
        <v>18953</v>
      </c>
      <c r="L28" s="123">
        <v>18676</v>
      </c>
      <c r="M28" s="123"/>
      <c r="N28" s="123"/>
      <c r="O28" s="123"/>
    </row>
    <row r="29" spans="1:15" ht="12" customHeight="1">
      <c r="A29" s="120"/>
      <c r="B29" s="118"/>
      <c r="C29" s="131" t="s">
        <v>168</v>
      </c>
      <c r="D29" s="123">
        <v>14851</v>
      </c>
      <c r="E29" s="123">
        <v>13516</v>
      </c>
      <c r="F29" s="123">
        <v>12617</v>
      </c>
      <c r="G29" s="123">
        <v>10614</v>
      </c>
      <c r="H29" s="123">
        <v>13277</v>
      </c>
      <c r="I29" s="123">
        <v>11170</v>
      </c>
      <c r="J29" s="123">
        <v>13490</v>
      </c>
      <c r="K29" s="123">
        <v>20183</v>
      </c>
      <c r="L29" s="123">
        <v>23362</v>
      </c>
      <c r="M29" s="123"/>
      <c r="N29" s="123"/>
      <c r="O29" s="123"/>
    </row>
    <row r="30" spans="1:15" ht="12" customHeight="1">
      <c r="A30" s="120"/>
      <c r="B30" s="118"/>
      <c r="C30" s="131" t="s">
        <v>191</v>
      </c>
      <c r="D30" s="123">
        <v>3632</v>
      </c>
      <c r="E30" s="123">
        <v>3099</v>
      </c>
      <c r="F30" s="123">
        <v>3412</v>
      </c>
      <c r="G30" s="123">
        <v>3923</v>
      </c>
      <c r="H30" s="123">
        <v>3696</v>
      </c>
      <c r="I30" s="123">
        <v>3395</v>
      </c>
      <c r="J30" s="123">
        <v>3367</v>
      </c>
      <c r="K30" s="123">
        <v>4143</v>
      </c>
      <c r="L30" s="123">
        <v>3552</v>
      </c>
      <c r="M30" s="123"/>
      <c r="N30" s="123"/>
      <c r="O30" s="123"/>
    </row>
    <row r="31" spans="1:15" ht="12" customHeight="1">
      <c r="A31" s="124"/>
      <c r="B31" s="125"/>
      <c r="C31" s="132" t="s">
        <v>165</v>
      </c>
      <c r="D31" s="127">
        <v>5240</v>
      </c>
      <c r="E31" s="127">
        <v>4286</v>
      </c>
      <c r="F31" s="127">
        <v>5048</v>
      </c>
      <c r="G31" s="127">
        <v>5795</v>
      </c>
      <c r="H31" s="127">
        <v>6358</v>
      </c>
      <c r="I31" s="127">
        <v>6293</v>
      </c>
      <c r="J31" s="127">
        <v>6606</v>
      </c>
      <c r="K31" s="127">
        <v>6916</v>
      </c>
      <c r="L31" s="127">
        <v>7152</v>
      </c>
      <c r="M31" s="127"/>
      <c r="N31" s="127"/>
      <c r="O31" s="127"/>
    </row>
    <row r="32" spans="1:15" ht="12" customHeight="1">
      <c r="A32" s="120"/>
      <c r="B32" s="118"/>
      <c r="C32" s="118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</row>
    <row r="33" spans="1:15" s="141" customFormat="1" ht="12" customHeight="1">
      <c r="A33" s="138"/>
      <c r="B33" s="128" t="s">
        <v>24</v>
      </c>
      <c r="C33" s="128"/>
      <c r="D33" s="129">
        <f>SUM(D22:D32)</f>
        <v>993776</v>
      </c>
      <c r="E33" s="129">
        <f>SUM(E22:E31)</f>
        <v>1075617</v>
      </c>
      <c r="F33" s="129">
        <f>SUM(F22:F31)</f>
        <v>1073379</v>
      </c>
      <c r="G33" s="129">
        <f>SUM(G22:G31)</f>
        <v>1091604</v>
      </c>
      <c r="H33" s="129">
        <f>SUM(H22:H32)</f>
        <v>1163183</v>
      </c>
      <c r="I33" s="129">
        <f>SUM(I22:I32)</f>
        <v>1145652</v>
      </c>
      <c r="J33" s="129">
        <f>SUM(J22:J32)</f>
        <v>1149729</v>
      </c>
      <c r="K33" s="129">
        <f>SUM(K22:K32)</f>
        <v>1168769</v>
      </c>
      <c r="L33" s="129">
        <f>SUM(L22:L32)</f>
        <v>1164685</v>
      </c>
      <c r="M33" s="129"/>
      <c r="N33" s="129"/>
      <c r="O33" s="129"/>
    </row>
    <row r="34" spans="1:15" s="141" customFormat="1" ht="12" customHeight="1">
      <c r="A34" s="117"/>
      <c r="B34" s="122"/>
      <c r="C34" s="122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</row>
    <row r="35" spans="1:15" s="141" customFormat="1" ht="12" customHeight="1" thickBot="1">
      <c r="A35" s="133" t="s">
        <v>25</v>
      </c>
      <c r="B35" s="134"/>
      <c r="C35" s="134"/>
      <c r="D35" s="135">
        <f t="shared" ref="D35:L35" si="1">SUM(D18+D33)</f>
        <v>1223074</v>
      </c>
      <c r="E35" s="135">
        <f t="shared" si="1"/>
        <v>1295881</v>
      </c>
      <c r="F35" s="135">
        <f t="shared" si="1"/>
        <v>1301517</v>
      </c>
      <c r="G35" s="135">
        <f t="shared" si="1"/>
        <v>1349894</v>
      </c>
      <c r="H35" s="135">
        <f t="shared" si="1"/>
        <v>1388734</v>
      </c>
      <c r="I35" s="135">
        <f t="shared" si="1"/>
        <v>1367579</v>
      </c>
      <c r="J35" s="135">
        <f t="shared" si="1"/>
        <v>1374906</v>
      </c>
      <c r="K35" s="135">
        <f t="shared" si="1"/>
        <v>1400671</v>
      </c>
      <c r="L35" s="135">
        <f t="shared" si="1"/>
        <v>1390234</v>
      </c>
      <c r="M35" s="135"/>
      <c r="N35" s="135"/>
      <c r="O35" s="135"/>
    </row>
    <row r="36" spans="1:15" ht="12" customHeight="1" thickTop="1">
      <c r="A36" s="120"/>
      <c r="B36" s="118"/>
      <c r="C36" s="118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</row>
    <row r="37" spans="1:15" ht="12" customHeight="1">
      <c r="A37" s="120" t="s">
        <v>26</v>
      </c>
      <c r="B37" s="118"/>
      <c r="C37" s="118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</row>
    <row r="38" spans="1:15" ht="12" customHeight="1">
      <c r="A38" s="120"/>
      <c r="B38" s="118"/>
      <c r="C38" s="118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</row>
    <row r="39" spans="1:15" ht="12" customHeight="1">
      <c r="A39" s="120"/>
      <c r="B39" s="118" t="s">
        <v>27</v>
      </c>
      <c r="C39" s="118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</row>
    <row r="40" spans="1:15" ht="12" customHeight="1">
      <c r="A40" s="120"/>
      <c r="B40" s="118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</row>
    <row r="41" spans="1:15" ht="12" customHeight="1">
      <c r="A41" s="120"/>
      <c r="B41" s="118"/>
      <c r="C41" s="118" t="s">
        <v>28</v>
      </c>
      <c r="D41" s="123">
        <v>99775</v>
      </c>
      <c r="E41" s="123">
        <v>162755</v>
      </c>
      <c r="F41" s="123">
        <v>181112</v>
      </c>
      <c r="G41" s="123">
        <v>98350</v>
      </c>
      <c r="H41" s="123">
        <v>89709</v>
      </c>
      <c r="I41" s="123">
        <v>88724</v>
      </c>
      <c r="J41" s="123">
        <v>57794</v>
      </c>
      <c r="K41" s="123">
        <v>38087</v>
      </c>
      <c r="L41" s="123">
        <v>40452</v>
      </c>
      <c r="M41" s="123"/>
      <c r="N41" s="123"/>
      <c r="O41" s="123"/>
    </row>
    <row r="42" spans="1:15" ht="12" customHeight="1">
      <c r="A42" s="120"/>
      <c r="B42" s="118"/>
      <c r="C42" s="118" t="s">
        <v>169</v>
      </c>
      <c r="D42" s="123">
        <v>18724</v>
      </c>
      <c r="E42" s="123">
        <v>18284</v>
      </c>
      <c r="F42" s="123">
        <v>18725</v>
      </c>
      <c r="G42" s="123">
        <v>20712</v>
      </c>
      <c r="H42" s="123">
        <v>21816</v>
      </c>
      <c r="I42" s="123">
        <v>21425</v>
      </c>
      <c r="J42" s="123">
        <v>22389</v>
      </c>
      <c r="K42" s="123">
        <v>22328</v>
      </c>
      <c r="L42" s="123">
        <v>23597</v>
      </c>
      <c r="M42" s="123"/>
      <c r="N42" s="123"/>
      <c r="O42" s="123"/>
    </row>
    <row r="43" spans="1:15" ht="12" customHeight="1">
      <c r="A43" s="120"/>
      <c r="B43" s="118"/>
      <c r="C43" s="118" t="s">
        <v>30</v>
      </c>
      <c r="D43" s="123">
        <v>112415</v>
      </c>
      <c r="E43" s="123">
        <v>102435</v>
      </c>
      <c r="F43" s="123">
        <v>118034</v>
      </c>
      <c r="G43" s="123">
        <v>148326</v>
      </c>
      <c r="H43" s="123">
        <v>106717</v>
      </c>
      <c r="I43" s="123">
        <v>102927</v>
      </c>
      <c r="J43" s="123">
        <v>115872</v>
      </c>
      <c r="K43" s="123">
        <v>142031</v>
      </c>
      <c r="L43" s="123">
        <v>107488</v>
      </c>
      <c r="M43" s="123"/>
      <c r="N43" s="123"/>
      <c r="O43" s="123"/>
    </row>
    <row r="44" spans="1:15" ht="12" customHeight="1">
      <c r="A44" s="120"/>
      <c r="B44" s="118"/>
      <c r="C44" s="118" t="s">
        <v>29</v>
      </c>
      <c r="D44" s="123">
        <v>9782</v>
      </c>
      <c r="E44" s="123">
        <v>10893</v>
      </c>
      <c r="F44" s="123">
        <v>11303</v>
      </c>
      <c r="G44" s="123">
        <v>12204</v>
      </c>
      <c r="H44" s="123">
        <v>10827</v>
      </c>
      <c r="I44" s="123">
        <v>54611</v>
      </c>
      <c r="J44" s="123">
        <v>56072</v>
      </c>
      <c r="K44" s="123">
        <v>55426</v>
      </c>
      <c r="L44" s="123">
        <v>56346</v>
      </c>
      <c r="M44" s="123"/>
      <c r="N44" s="123"/>
      <c r="O44" s="123"/>
    </row>
    <row r="45" spans="1:15" ht="12" customHeight="1">
      <c r="A45" s="120"/>
      <c r="B45" s="118"/>
      <c r="C45" s="118" t="s">
        <v>31</v>
      </c>
      <c r="D45" s="123">
        <v>592</v>
      </c>
      <c r="E45" s="123">
        <v>817</v>
      </c>
      <c r="F45" s="123">
        <v>2323</v>
      </c>
      <c r="G45" s="123">
        <v>432</v>
      </c>
      <c r="H45" s="123">
        <v>905</v>
      </c>
      <c r="I45" s="123">
        <v>2501</v>
      </c>
      <c r="J45" s="123">
        <v>4183</v>
      </c>
      <c r="K45" s="123">
        <v>2554</v>
      </c>
      <c r="L45" s="123">
        <v>2065</v>
      </c>
      <c r="M45" s="123"/>
      <c r="N45" s="123"/>
      <c r="O45" s="123"/>
    </row>
    <row r="46" spans="1:15" ht="12" customHeight="1">
      <c r="A46" s="120"/>
      <c r="B46" s="118"/>
      <c r="C46" s="118" t="s">
        <v>32</v>
      </c>
      <c r="D46" s="123">
        <v>4682</v>
      </c>
      <c r="E46" s="123">
        <v>3174</v>
      </c>
      <c r="F46" s="123">
        <v>3714</v>
      </c>
      <c r="G46" s="123">
        <v>3603</v>
      </c>
      <c r="H46" s="123">
        <v>3679</v>
      </c>
      <c r="I46" s="123">
        <v>2883</v>
      </c>
      <c r="J46" s="123">
        <v>4236</v>
      </c>
      <c r="K46" s="123">
        <v>3367</v>
      </c>
      <c r="L46" s="123">
        <v>3201</v>
      </c>
      <c r="M46" s="123"/>
      <c r="N46" s="123"/>
      <c r="O46" s="123"/>
    </row>
    <row r="47" spans="1:15" ht="12" customHeight="1">
      <c r="A47" s="120"/>
      <c r="B47" s="118"/>
      <c r="C47" s="118" t="s">
        <v>187</v>
      </c>
      <c r="D47" s="123">
        <v>10075</v>
      </c>
      <c r="E47" s="123">
        <v>9792</v>
      </c>
      <c r="F47" s="123">
        <v>9504</v>
      </c>
      <c r="G47" s="123">
        <v>10998</v>
      </c>
      <c r="H47" s="123">
        <v>10737</v>
      </c>
      <c r="I47" s="123">
        <v>10032</v>
      </c>
      <c r="J47" s="123">
        <v>10444</v>
      </c>
      <c r="K47" s="123">
        <v>12238</v>
      </c>
      <c r="L47" s="123">
        <v>11351</v>
      </c>
      <c r="M47" s="123"/>
      <c r="N47" s="123"/>
      <c r="O47" s="123"/>
    </row>
    <row r="48" spans="1:15" ht="12" customHeight="1">
      <c r="A48" s="120"/>
      <c r="B48" s="350"/>
      <c r="C48" s="350" t="s">
        <v>33</v>
      </c>
      <c r="D48" s="123">
        <v>24595</v>
      </c>
      <c r="E48" s="123">
        <v>28944</v>
      </c>
      <c r="F48" s="123">
        <v>21289</v>
      </c>
      <c r="G48" s="123">
        <v>22198</v>
      </c>
      <c r="H48" s="123">
        <v>22145</v>
      </c>
      <c r="I48" s="123">
        <v>31883</v>
      </c>
      <c r="J48" s="123">
        <v>22925</v>
      </c>
      <c r="K48" s="123">
        <v>18986</v>
      </c>
      <c r="L48" s="123">
        <v>21504</v>
      </c>
      <c r="M48" s="123"/>
      <c r="N48" s="123"/>
      <c r="O48" s="123"/>
    </row>
    <row r="49" spans="1:15" ht="12" customHeight="1">
      <c r="A49" s="124"/>
      <c r="B49" s="351"/>
      <c r="C49" s="351" t="s">
        <v>253</v>
      </c>
      <c r="D49" s="127">
        <v>0</v>
      </c>
      <c r="E49" s="127">
        <v>0</v>
      </c>
      <c r="F49" s="127">
        <v>0</v>
      </c>
      <c r="G49" s="127">
        <v>0</v>
      </c>
      <c r="H49" s="127">
        <v>0</v>
      </c>
      <c r="I49" s="127">
        <v>0</v>
      </c>
      <c r="J49" s="127">
        <v>0</v>
      </c>
      <c r="K49" s="127">
        <v>350</v>
      </c>
      <c r="L49" s="127">
        <v>0</v>
      </c>
      <c r="M49" s="127"/>
      <c r="N49" s="127"/>
      <c r="O49" s="127"/>
    </row>
    <row r="50" spans="1:15" ht="12" customHeight="1">
      <c r="A50" s="120"/>
      <c r="B50" s="118"/>
      <c r="C50" s="118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</row>
    <row r="51" spans="1:15" s="141" customFormat="1" ht="12" customHeight="1">
      <c r="A51" s="138"/>
      <c r="B51" s="128" t="s">
        <v>34</v>
      </c>
      <c r="C51" s="128"/>
      <c r="D51" s="129">
        <f t="shared" ref="D51:L51" si="2">SUM(D41:D49)</f>
        <v>280640</v>
      </c>
      <c r="E51" s="129">
        <f t="shared" si="2"/>
        <v>337094</v>
      </c>
      <c r="F51" s="129">
        <f t="shared" si="2"/>
        <v>366004</v>
      </c>
      <c r="G51" s="129">
        <f t="shared" si="2"/>
        <v>316823</v>
      </c>
      <c r="H51" s="129">
        <f t="shared" si="2"/>
        <v>266535</v>
      </c>
      <c r="I51" s="129">
        <f t="shared" si="2"/>
        <v>314986</v>
      </c>
      <c r="J51" s="129">
        <f t="shared" si="2"/>
        <v>293915</v>
      </c>
      <c r="K51" s="129">
        <f t="shared" si="2"/>
        <v>295367</v>
      </c>
      <c r="L51" s="129">
        <f t="shared" si="2"/>
        <v>266004</v>
      </c>
      <c r="M51" s="129"/>
      <c r="N51" s="129"/>
      <c r="O51" s="129"/>
    </row>
    <row r="52" spans="1:15" ht="12" customHeight="1">
      <c r="A52" s="120"/>
      <c r="B52" s="118"/>
      <c r="C52" s="118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</row>
    <row r="53" spans="1:15" ht="12" customHeight="1">
      <c r="A53" s="120"/>
      <c r="B53" s="118" t="s">
        <v>35</v>
      </c>
      <c r="C53" s="118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</row>
    <row r="54" spans="1:15" ht="12" customHeight="1">
      <c r="A54" s="120"/>
      <c r="B54" s="118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</row>
    <row r="55" spans="1:15" ht="12" customHeight="1">
      <c r="A55" s="120"/>
      <c r="B55" s="118"/>
      <c r="C55" s="118" t="s">
        <v>28</v>
      </c>
      <c r="D55" s="123">
        <v>136988</v>
      </c>
      <c r="E55" s="123">
        <v>135598</v>
      </c>
      <c r="F55" s="123">
        <v>89339</v>
      </c>
      <c r="G55" s="123">
        <v>89456</v>
      </c>
      <c r="H55" s="123">
        <v>89114</v>
      </c>
      <c r="I55" s="123">
        <v>86216</v>
      </c>
      <c r="J55" s="123">
        <v>88328</v>
      </c>
      <c r="K55" s="123">
        <v>90405</v>
      </c>
      <c r="L55" s="123">
        <v>90557</v>
      </c>
      <c r="M55" s="123"/>
      <c r="N55" s="123"/>
      <c r="O55" s="123"/>
    </row>
    <row r="56" spans="1:15" ht="12" customHeight="1">
      <c r="A56" s="120"/>
      <c r="B56" s="118"/>
      <c r="C56" s="118" t="s">
        <v>169</v>
      </c>
      <c r="D56" s="123">
        <v>96107</v>
      </c>
      <c r="E56" s="123">
        <v>94829</v>
      </c>
      <c r="F56" s="123">
        <v>96953</v>
      </c>
      <c r="G56" s="123">
        <v>111820</v>
      </c>
      <c r="H56" s="123">
        <v>109025</v>
      </c>
      <c r="I56" s="123">
        <v>104442</v>
      </c>
      <c r="J56" s="123">
        <v>108362</v>
      </c>
      <c r="K56" s="123">
        <v>112076</v>
      </c>
      <c r="L56" s="123">
        <v>111592</v>
      </c>
      <c r="M56" s="123"/>
      <c r="N56" s="123"/>
      <c r="O56" s="123"/>
    </row>
    <row r="57" spans="1:15" ht="12" customHeight="1">
      <c r="A57" s="120"/>
      <c r="B57" s="118"/>
      <c r="C57" s="342" t="s">
        <v>257</v>
      </c>
      <c r="D57" s="123">
        <v>0</v>
      </c>
      <c r="E57" s="123">
        <v>0</v>
      </c>
      <c r="F57" s="123">
        <v>0</v>
      </c>
      <c r="G57" s="123">
        <v>67904</v>
      </c>
      <c r="H57" s="123">
        <v>67981</v>
      </c>
      <c r="I57" s="123">
        <v>68059</v>
      </c>
      <c r="J57" s="123">
        <v>68136</v>
      </c>
      <c r="K57" s="123">
        <v>68215</v>
      </c>
      <c r="L57" s="123">
        <v>68294</v>
      </c>
      <c r="M57" s="123"/>
      <c r="N57" s="123"/>
      <c r="O57" s="123"/>
    </row>
    <row r="58" spans="1:15" ht="12" customHeight="1">
      <c r="A58" s="120"/>
      <c r="B58" s="118"/>
      <c r="C58" s="118" t="s">
        <v>29</v>
      </c>
      <c r="D58" s="123">
        <v>40593</v>
      </c>
      <c r="E58" s="123">
        <v>77774</v>
      </c>
      <c r="F58" s="123">
        <v>75850</v>
      </c>
      <c r="G58" s="123">
        <v>74163</v>
      </c>
      <c r="H58" s="123">
        <v>155204</v>
      </c>
      <c r="I58" s="123">
        <v>110393</v>
      </c>
      <c r="J58" s="123">
        <v>110768</v>
      </c>
      <c r="K58" s="123">
        <v>109231</v>
      </c>
      <c r="L58" s="123">
        <v>107722</v>
      </c>
      <c r="M58" s="123"/>
      <c r="N58" s="123"/>
      <c r="O58" s="123"/>
    </row>
    <row r="59" spans="1:15" ht="12" customHeight="1">
      <c r="A59" s="120"/>
      <c r="B59" s="118"/>
      <c r="C59" s="118" t="s">
        <v>36</v>
      </c>
      <c r="D59" s="123">
        <v>18869</v>
      </c>
      <c r="E59" s="123">
        <v>19577</v>
      </c>
      <c r="F59" s="123">
        <v>19395</v>
      </c>
      <c r="G59" s="123">
        <v>18621</v>
      </c>
      <c r="H59" s="123">
        <v>18857</v>
      </c>
      <c r="I59" s="123">
        <v>18348</v>
      </c>
      <c r="J59" s="123">
        <v>18224</v>
      </c>
      <c r="K59" s="123">
        <v>16888</v>
      </c>
      <c r="L59" s="123">
        <v>17660</v>
      </c>
      <c r="M59" s="123"/>
      <c r="N59" s="123"/>
      <c r="O59" s="123"/>
    </row>
    <row r="60" spans="1:15" ht="12" customHeight="1">
      <c r="A60" s="120"/>
      <c r="B60" s="118"/>
      <c r="C60" s="342" t="s">
        <v>37</v>
      </c>
      <c r="D60" s="123">
        <v>10769</v>
      </c>
      <c r="E60" s="123">
        <v>10957</v>
      </c>
      <c r="F60" s="123">
        <v>12036</v>
      </c>
      <c r="G60" s="123">
        <v>10109</v>
      </c>
      <c r="H60" s="123">
        <v>11318</v>
      </c>
      <c r="I60" s="123">
        <v>12407</v>
      </c>
      <c r="J60" s="123">
        <v>12684</v>
      </c>
      <c r="K60" s="123">
        <v>12714</v>
      </c>
      <c r="L60" s="123">
        <v>13113</v>
      </c>
      <c r="M60" s="123"/>
      <c r="N60" s="123"/>
      <c r="O60" s="123"/>
    </row>
    <row r="61" spans="1:15" ht="12" customHeight="1">
      <c r="A61" s="120"/>
      <c r="B61" s="118"/>
      <c r="C61" s="118" t="s">
        <v>188</v>
      </c>
      <c r="D61" s="123">
        <v>455</v>
      </c>
      <c r="E61" s="123">
        <v>434</v>
      </c>
      <c r="F61" s="123">
        <v>425</v>
      </c>
      <c r="G61" s="123">
        <v>361</v>
      </c>
      <c r="H61" s="123">
        <v>404</v>
      </c>
      <c r="I61" s="123">
        <v>376</v>
      </c>
      <c r="J61" s="123">
        <v>371</v>
      </c>
      <c r="K61" s="123">
        <v>326</v>
      </c>
      <c r="L61" s="123">
        <v>465</v>
      </c>
      <c r="M61" s="123"/>
      <c r="N61" s="123"/>
      <c r="O61" s="123"/>
    </row>
    <row r="62" spans="1:15" ht="12" customHeight="1">
      <c r="A62" s="124"/>
      <c r="B62" s="125"/>
      <c r="C62" s="125" t="s">
        <v>38</v>
      </c>
      <c r="D62" s="127">
        <v>8</v>
      </c>
      <c r="E62" s="127">
        <v>6</v>
      </c>
      <c r="F62" s="127">
        <v>5</v>
      </c>
      <c r="G62" s="127">
        <v>2910</v>
      </c>
      <c r="H62" s="127">
        <v>2803</v>
      </c>
      <c r="I62" s="127">
        <v>2695</v>
      </c>
      <c r="J62" s="127">
        <v>2584</v>
      </c>
      <c r="K62" s="127">
        <v>2474</v>
      </c>
      <c r="L62" s="127">
        <v>2367</v>
      </c>
      <c r="M62" s="127"/>
      <c r="N62" s="127"/>
      <c r="O62" s="127"/>
    </row>
    <row r="63" spans="1:15" ht="12" customHeight="1">
      <c r="A63" s="120"/>
      <c r="B63" s="118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</row>
    <row r="64" spans="1:15" s="141" customFormat="1" ht="12" customHeight="1">
      <c r="A64" s="144"/>
      <c r="B64" s="128" t="s">
        <v>39</v>
      </c>
      <c r="C64" s="137"/>
      <c r="D64" s="129">
        <f t="shared" ref="D64:L64" si="3">SUM(D55:D62)</f>
        <v>303789</v>
      </c>
      <c r="E64" s="129">
        <f t="shared" si="3"/>
        <v>339175</v>
      </c>
      <c r="F64" s="129">
        <f t="shared" si="3"/>
        <v>294003</v>
      </c>
      <c r="G64" s="129">
        <f t="shared" si="3"/>
        <v>375344</v>
      </c>
      <c r="H64" s="129">
        <f t="shared" si="3"/>
        <v>454706</v>
      </c>
      <c r="I64" s="129">
        <f t="shared" si="3"/>
        <v>402936</v>
      </c>
      <c r="J64" s="129">
        <f t="shared" si="3"/>
        <v>409457</v>
      </c>
      <c r="K64" s="129">
        <f t="shared" si="3"/>
        <v>412329</v>
      </c>
      <c r="L64" s="129">
        <f t="shared" si="3"/>
        <v>411770</v>
      </c>
      <c r="M64" s="129"/>
      <c r="N64" s="129"/>
      <c r="O64" s="129"/>
    </row>
    <row r="65" spans="1:15" s="141" customFormat="1" ht="12" customHeight="1">
      <c r="A65" s="145"/>
      <c r="B65" s="146"/>
      <c r="C65" s="146"/>
      <c r="D65" s="147"/>
      <c r="E65" s="147"/>
      <c r="F65" s="147"/>
      <c r="G65" s="147"/>
      <c r="H65" s="147"/>
      <c r="I65" s="147"/>
      <c r="J65" s="147"/>
      <c r="K65" s="147"/>
      <c r="L65" s="147"/>
      <c r="M65" s="147"/>
      <c r="N65" s="147"/>
      <c r="O65" s="147"/>
    </row>
    <row r="66" spans="1:15" s="141" customFormat="1" ht="12" customHeight="1">
      <c r="A66" s="138" t="s">
        <v>40</v>
      </c>
      <c r="B66" s="128"/>
      <c r="C66" s="128"/>
      <c r="D66" s="129">
        <f t="shared" ref="D66:L66" si="4">SUM(D51+D64)</f>
        <v>584429</v>
      </c>
      <c r="E66" s="129">
        <f t="shared" si="4"/>
        <v>676269</v>
      </c>
      <c r="F66" s="129">
        <f t="shared" si="4"/>
        <v>660007</v>
      </c>
      <c r="G66" s="129">
        <f t="shared" si="4"/>
        <v>692167</v>
      </c>
      <c r="H66" s="129">
        <f t="shared" si="4"/>
        <v>721241</v>
      </c>
      <c r="I66" s="129">
        <f t="shared" si="4"/>
        <v>717922</v>
      </c>
      <c r="J66" s="129">
        <f t="shared" si="4"/>
        <v>703372</v>
      </c>
      <c r="K66" s="129">
        <f t="shared" si="4"/>
        <v>707696</v>
      </c>
      <c r="L66" s="129">
        <f t="shared" si="4"/>
        <v>677774</v>
      </c>
      <c r="M66" s="129"/>
      <c r="N66" s="129"/>
      <c r="O66" s="129"/>
    </row>
    <row r="67" spans="1:15" ht="12" customHeight="1">
      <c r="A67" s="120"/>
      <c r="B67" s="118"/>
      <c r="C67" s="118"/>
      <c r="D67" s="123"/>
      <c r="E67" s="123"/>
      <c r="F67" s="123"/>
      <c r="G67" s="123"/>
      <c r="H67" s="123"/>
      <c r="I67" s="123"/>
      <c r="J67" s="123"/>
      <c r="K67" s="123"/>
      <c r="L67" s="123"/>
      <c r="M67" s="123"/>
      <c r="N67" s="123"/>
      <c r="O67" s="123"/>
    </row>
    <row r="68" spans="1:15" ht="12" customHeight="1">
      <c r="A68" s="120" t="s">
        <v>41</v>
      </c>
      <c r="B68" s="118"/>
      <c r="C68" s="118"/>
      <c r="D68" s="123"/>
      <c r="E68" s="123"/>
      <c r="F68" s="123"/>
      <c r="G68" s="123"/>
      <c r="H68" s="123"/>
      <c r="I68" s="123"/>
      <c r="J68" s="123"/>
      <c r="K68" s="123"/>
      <c r="L68" s="123"/>
      <c r="M68" s="123"/>
      <c r="N68" s="123"/>
      <c r="O68" s="123"/>
    </row>
    <row r="69" spans="1:15" ht="12" customHeight="1">
      <c r="A69" s="120"/>
      <c r="B69" s="118"/>
      <c r="C69" s="118"/>
      <c r="D69" s="123"/>
      <c r="E69" s="123"/>
      <c r="F69" s="123"/>
      <c r="G69" s="123"/>
      <c r="H69" s="123"/>
      <c r="I69" s="123"/>
      <c r="J69" s="123"/>
      <c r="K69" s="123"/>
      <c r="L69" s="123"/>
      <c r="M69" s="123"/>
      <c r="N69" s="123"/>
      <c r="O69" s="123"/>
    </row>
    <row r="70" spans="1:15" ht="12" customHeight="1">
      <c r="A70" s="120"/>
      <c r="B70" s="118" t="s">
        <v>42</v>
      </c>
      <c r="C70" s="118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</row>
    <row r="71" spans="1:15" ht="12" customHeight="1">
      <c r="A71" s="120"/>
      <c r="B71" s="118"/>
      <c r="C71" s="118" t="s">
        <v>43</v>
      </c>
      <c r="D71" s="123">
        <v>104275</v>
      </c>
      <c r="E71" s="123">
        <v>104275</v>
      </c>
      <c r="F71" s="123">
        <v>104275</v>
      </c>
      <c r="G71" s="123">
        <v>104275</v>
      </c>
      <c r="H71" s="123">
        <v>104275</v>
      </c>
      <c r="I71" s="123">
        <v>104275</v>
      </c>
      <c r="J71" s="123">
        <v>104275</v>
      </c>
      <c r="K71" s="123">
        <v>104275</v>
      </c>
      <c r="L71" s="123">
        <v>104275</v>
      </c>
      <c r="M71" s="123"/>
      <c r="N71" s="123"/>
      <c r="O71" s="123"/>
    </row>
    <row r="72" spans="1:15" ht="12" customHeight="1">
      <c r="A72" s="120"/>
      <c r="B72" s="118"/>
      <c r="C72" s="118" t="s">
        <v>152</v>
      </c>
      <c r="D72" s="123">
        <v>27379</v>
      </c>
      <c r="E72" s="123">
        <v>27379</v>
      </c>
      <c r="F72" s="123">
        <v>27379</v>
      </c>
      <c r="G72" s="123">
        <v>27379</v>
      </c>
      <c r="H72" s="123">
        <v>27379</v>
      </c>
      <c r="I72" s="123">
        <v>27379</v>
      </c>
      <c r="J72" s="123">
        <v>27379</v>
      </c>
      <c r="K72" s="123">
        <v>27379</v>
      </c>
      <c r="L72" s="123">
        <v>27379</v>
      </c>
      <c r="M72" s="123"/>
      <c r="N72" s="123"/>
      <c r="O72" s="123"/>
    </row>
    <row r="73" spans="1:15" ht="12" customHeight="1">
      <c r="A73" s="120"/>
      <c r="B73" s="118"/>
      <c r="C73" s="118" t="s">
        <v>97</v>
      </c>
      <c r="D73" s="123">
        <v>-3991</v>
      </c>
      <c r="E73" s="123">
        <v>-9209</v>
      </c>
      <c r="F73" s="123">
        <v>-9209</v>
      </c>
      <c r="G73" s="123">
        <v>-9209</v>
      </c>
      <c r="H73" s="123">
        <v>-9209</v>
      </c>
      <c r="I73" s="123">
        <v>-19424</v>
      </c>
      <c r="J73" s="123">
        <v>-19424</v>
      </c>
      <c r="K73" s="123">
        <v>-19424</v>
      </c>
      <c r="L73" s="123">
        <v>-19424</v>
      </c>
      <c r="M73" s="123"/>
      <c r="N73" s="123"/>
      <c r="O73" s="123"/>
    </row>
    <row r="74" spans="1:15" ht="12" customHeight="1">
      <c r="A74" s="120"/>
      <c r="B74" s="118"/>
      <c r="C74" s="342" t="s">
        <v>44</v>
      </c>
      <c r="D74" s="123">
        <v>442685</v>
      </c>
      <c r="E74" s="123">
        <v>432373</v>
      </c>
      <c r="F74" s="123">
        <v>450977</v>
      </c>
      <c r="G74" s="123">
        <v>465787</v>
      </c>
      <c r="H74" s="123">
        <v>474689</v>
      </c>
      <c r="I74" s="123">
        <v>472881</v>
      </c>
      <c r="J74" s="123">
        <v>490754</v>
      </c>
      <c r="K74" s="123">
        <v>509473</v>
      </c>
      <c r="L74" s="123">
        <v>527926</v>
      </c>
      <c r="M74" s="123"/>
      <c r="N74" s="123"/>
      <c r="O74" s="123"/>
    </row>
    <row r="75" spans="1:15" ht="12" customHeight="1">
      <c r="A75" s="124"/>
      <c r="B75" s="125"/>
      <c r="C75" s="125" t="s">
        <v>45</v>
      </c>
      <c r="D75" s="127">
        <v>29408</v>
      </c>
      <c r="E75" s="127">
        <v>28981</v>
      </c>
      <c r="F75" s="127">
        <v>30291</v>
      </c>
      <c r="G75" s="127">
        <v>30452</v>
      </c>
      <c r="H75" s="127">
        <v>30242</v>
      </c>
      <c r="I75" s="127">
        <v>28200</v>
      </c>
      <c r="J75" s="127">
        <v>29652</v>
      </c>
      <c r="K75" s="127">
        <v>31192</v>
      </c>
      <c r="L75" s="127">
        <v>31287</v>
      </c>
      <c r="M75" s="127"/>
      <c r="N75" s="127"/>
      <c r="O75" s="127"/>
    </row>
    <row r="76" spans="1:15" ht="12" customHeight="1">
      <c r="A76" s="120"/>
      <c r="B76" s="118" t="s">
        <v>46</v>
      </c>
      <c r="C76" s="118"/>
      <c r="D76" s="123">
        <f t="shared" ref="D76:L76" si="5">SUM(D71:D75)</f>
        <v>599756</v>
      </c>
      <c r="E76" s="123">
        <f t="shared" si="5"/>
        <v>583799</v>
      </c>
      <c r="F76" s="123">
        <f t="shared" si="5"/>
        <v>603713</v>
      </c>
      <c r="G76" s="123">
        <f t="shared" si="5"/>
        <v>618684</v>
      </c>
      <c r="H76" s="123">
        <f t="shared" si="5"/>
        <v>627376</v>
      </c>
      <c r="I76" s="123">
        <f t="shared" si="5"/>
        <v>613311</v>
      </c>
      <c r="J76" s="123">
        <f t="shared" si="5"/>
        <v>632636</v>
      </c>
      <c r="K76" s="123">
        <f t="shared" si="5"/>
        <v>652895</v>
      </c>
      <c r="L76" s="123">
        <f t="shared" si="5"/>
        <v>671443</v>
      </c>
      <c r="M76" s="123"/>
      <c r="N76" s="123"/>
      <c r="O76" s="123"/>
    </row>
    <row r="77" spans="1:15" ht="12" customHeight="1">
      <c r="A77" s="124"/>
      <c r="B77" s="125" t="s">
        <v>12</v>
      </c>
      <c r="C77" s="125"/>
      <c r="D77" s="127">
        <v>38889</v>
      </c>
      <c r="E77" s="127">
        <v>35813</v>
      </c>
      <c r="F77" s="127">
        <v>37797</v>
      </c>
      <c r="G77" s="127">
        <v>39043</v>
      </c>
      <c r="H77" s="127">
        <v>40117</v>
      </c>
      <c r="I77" s="127">
        <v>36346</v>
      </c>
      <c r="J77" s="127">
        <v>38898</v>
      </c>
      <c r="K77" s="127">
        <v>40080</v>
      </c>
      <c r="L77" s="127">
        <v>41017</v>
      </c>
      <c r="M77" s="127"/>
      <c r="N77" s="127"/>
      <c r="O77" s="127"/>
    </row>
    <row r="78" spans="1:15" s="141" customFormat="1" ht="12" customHeight="1">
      <c r="A78" s="138" t="s">
        <v>47</v>
      </c>
      <c r="B78" s="137"/>
      <c r="C78" s="128"/>
      <c r="D78" s="129">
        <f t="shared" ref="D78:L78" si="6">SUM(D76:D77)</f>
        <v>638645</v>
      </c>
      <c r="E78" s="129">
        <f t="shared" si="6"/>
        <v>619612</v>
      </c>
      <c r="F78" s="129">
        <f t="shared" si="6"/>
        <v>641510</v>
      </c>
      <c r="G78" s="129">
        <f t="shared" si="6"/>
        <v>657727</v>
      </c>
      <c r="H78" s="129">
        <f t="shared" si="6"/>
        <v>667493</v>
      </c>
      <c r="I78" s="129">
        <f t="shared" si="6"/>
        <v>649657</v>
      </c>
      <c r="J78" s="129">
        <f t="shared" si="6"/>
        <v>671534</v>
      </c>
      <c r="K78" s="129">
        <f t="shared" si="6"/>
        <v>692975</v>
      </c>
      <c r="L78" s="129">
        <f t="shared" si="6"/>
        <v>712460</v>
      </c>
      <c r="M78" s="129"/>
      <c r="N78" s="129"/>
      <c r="O78" s="129"/>
    </row>
    <row r="79" spans="1:15" s="141" customFormat="1" ht="12" customHeight="1">
      <c r="A79" s="117"/>
      <c r="B79" s="122"/>
      <c r="C79" s="122"/>
      <c r="D79" s="147"/>
      <c r="E79" s="147"/>
      <c r="F79" s="147"/>
      <c r="G79" s="147"/>
      <c r="H79" s="147"/>
      <c r="I79" s="147"/>
      <c r="J79" s="147"/>
      <c r="K79" s="147"/>
      <c r="L79" s="147"/>
      <c r="M79" s="147"/>
      <c r="N79" s="147"/>
      <c r="O79" s="147"/>
    </row>
    <row r="80" spans="1:15" s="141" customFormat="1" ht="12" customHeight="1" thickBot="1">
      <c r="A80" s="133" t="s">
        <v>48</v>
      </c>
      <c r="B80" s="134"/>
      <c r="C80" s="134"/>
      <c r="D80" s="135">
        <f t="shared" ref="D80:J80" si="7">SUM(D66+D78)</f>
        <v>1223074</v>
      </c>
      <c r="E80" s="135">
        <f t="shared" si="7"/>
        <v>1295881</v>
      </c>
      <c r="F80" s="135">
        <f t="shared" si="7"/>
        <v>1301517</v>
      </c>
      <c r="G80" s="135">
        <f t="shared" si="7"/>
        <v>1349894</v>
      </c>
      <c r="H80" s="135">
        <f t="shared" si="7"/>
        <v>1388734</v>
      </c>
      <c r="I80" s="135">
        <f t="shared" si="7"/>
        <v>1367579</v>
      </c>
      <c r="J80" s="135">
        <f t="shared" si="7"/>
        <v>1374906</v>
      </c>
      <c r="K80" s="135">
        <f>SUM(K66+K78)</f>
        <v>1400671</v>
      </c>
      <c r="L80" s="135">
        <f>SUM(L66+L78)</f>
        <v>1390234</v>
      </c>
      <c r="M80" s="135"/>
      <c r="N80" s="135"/>
      <c r="O80" s="135"/>
    </row>
    <row r="81" spans="1:3" ht="13.5" thickTop="1"/>
    <row r="82" spans="1:3" ht="13.5" customHeight="1">
      <c r="A82" s="130"/>
    </row>
    <row r="84" spans="1:3">
      <c r="A84" s="366"/>
      <c r="B84" s="366"/>
      <c r="C84" s="366"/>
    </row>
    <row r="85" spans="1:3">
      <c r="A85" s="366"/>
      <c r="B85" s="366"/>
      <c r="C85" s="366"/>
    </row>
    <row r="86" spans="1:3">
      <c r="A86" s="366"/>
      <c r="B86" s="366"/>
      <c r="C86" s="366"/>
    </row>
    <row r="87" spans="1:3">
      <c r="A87" s="366"/>
      <c r="B87" s="366"/>
      <c r="C87" s="366"/>
    </row>
  </sheetData>
  <mergeCells count="4">
    <mergeCell ref="A84:C87"/>
    <mergeCell ref="D1:G2"/>
    <mergeCell ref="H1:K2"/>
    <mergeCell ref="L1:O2"/>
  </mergeCells>
  <pageMargins left="0.39370078740157483" right="0.39370078740157483" top="0.39370078740157483" bottom="0.39370078740157483" header="0.51181102362204722" footer="0.51181102362204722"/>
  <pageSetup paperSize="9" scale="41" orientation="portrait" r:id="rId1"/>
  <headerFooter alignWithMargins="0"/>
  <ignoredErrors>
    <ignoredError sqref="H3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O50"/>
  <sheetViews>
    <sheetView showGridLines="0" zoomScale="90" zoomScaleNormal="90" zoomScaleSheetLayoutView="100" workbookViewId="0">
      <pane xSplit="3" ySplit="3" topLeftCell="D4" activePane="bottomRight" state="frozen"/>
      <selection activeCell="A38" sqref="A38"/>
      <selection pane="topRight" activeCell="A38" sqref="A38"/>
      <selection pane="bottomLeft" activeCell="A38" sqref="A38"/>
      <selection pane="bottomRight" activeCell="C34" sqref="C34"/>
    </sheetView>
  </sheetViews>
  <sheetFormatPr defaultColWidth="12.5703125" defaultRowHeight="12" customHeight="1"/>
  <cols>
    <col min="1" max="2" width="3.5703125" style="151" customWidth="1"/>
    <col min="3" max="3" width="56" style="151" customWidth="1"/>
    <col min="4" max="16384" width="12.5703125" style="149"/>
  </cols>
  <sheetData>
    <row r="1" spans="1:15" s="170" customFormat="1" ht="12" customHeight="1">
      <c r="A1" s="148" t="s">
        <v>0</v>
      </c>
      <c r="B1" s="148"/>
      <c r="C1" s="169"/>
      <c r="D1" s="373">
        <v>2020</v>
      </c>
      <c r="E1" s="368"/>
      <c r="F1" s="368"/>
      <c r="G1" s="369"/>
      <c r="H1" s="373">
        <v>2021</v>
      </c>
      <c r="I1" s="368"/>
      <c r="J1" s="368"/>
      <c r="K1" s="369"/>
      <c r="L1" s="373">
        <v>2022</v>
      </c>
      <c r="M1" s="368"/>
      <c r="N1" s="368"/>
      <c r="O1" s="369"/>
    </row>
    <row r="2" spans="1:15" s="170" customFormat="1" ht="12" customHeight="1" thickBot="1">
      <c r="A2" s="150" t="s">
        <v>49</v>
      </c>
      <c r="B2" s="150"/>
      <c r="C2" s="171"/>
      <c r="D2" s="370"/>
      <c r="E2" s="371"/>
      <c r="F2" s="371"/>
      <c r="G2" s="372"/>
      <c r="H2" s="370"/>
      <c r="I2" s="371"/>
      <c r="J2" s="371"/>
      <c r="K2" s="372"/>
      <c r="L2" s="370"/>
      <c r="M2" s="371"/>
      <c r="N2" s="371"/>
      <c r="O2" s="372"/>
    </row>
    <row r="3" spans="1:15" s="170" customFormat="1" ht="12" customHeight="1" thickBot="1">
      <c r="A3" s="172" t="s">
        <v>5</v>
      </c>
      <c r="B3" s="172"/>
      <c r="C3" s="173"/>
      <c r="D3" s="66" t="s">
        <v>98</v>
      </c>
      <c r="E3" s="67" t="s">
        <v>99</v>
      </c>
      <c r="F3" s="67" t="s">
        <v>100</v>
      </c>
      <c r="G3" s="67" t="s">
        <v>101</v>
      </c>
      <c r="H3" s="66" t="s">
        <v>98</v>
      </c>
      <c r="I3" s="67" t="s">
        <v>99</v>
      </c>
      <c r="J3" s="67" t="s">
        <v>100</v>
      </c>
      <c r="K3" s="67" t="s">
        <v>101</v>
      </c>
      <c r="L3" s="66" t="s">
        <v>98</v>
      </c>
      <c r="M3" s="67" t="s">
        <v>99</v>
      </c>
      <c r="N3" s="67" t="s">
        <v>100</v>
      </c>
      <c r="O3" s="67" t="s">
        <v>101</v>
      </c>
    </row>
    <row r="4" spans="1:15" ht="12" customHeight="1">
      <c r="C4" s="152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</row>
    <row r="5" spans="1:15" ht="12" customHeight="1">
      <c r="A5" s="356" t="s">
        <v>50</v>
      </c>
      <c r="B5" s="356"/>
      <c r="C5" s="357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</row>
    <row r="6" spans="1:15" ht="12" customHeight="1">
      <c r="C6" s="152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</row>
    <row r="7" spans="1:15" ht="12" customHeight="1">
      <c r="C7" s="154" t="s">
        <v>11</v>
      </c>
      <c r="D7" s="155">
        <v>-812</v>
      </c>
      <c r="E7" s="155">
        <v>11481</v>
      </c>
      <c r="F7" s="155">
        <v>19683</v>
      </c>
      <c r="G7" s="155">
        <v>15965</v>
      </c>
      <c r="H7" s="155">
        <v>10061</v>
      </c>
      <c r="I7" s="155">
        <v>14515</v>
      </c>
      <c r="J7" s="155">
        <v>19431</v>
      </c>
      <c r="K7" s="155">
        <v>18840</v>
      </c>
      <c r="L7" s="155">
        <v>19342</v>
      </c>
      <c r="M7" s="155"/>
      <c r="N7" s="155"/>
      <c r="O7" s="155"/>
    </row>
    <row r="8" spans="1:15" ht="12" customHeight="1">
      <c r="C8" s="154" t="s">
        <v>128</v>
      </c>
      <c r="D8" s="155">
        <v>33678</v>
      </c>
      <c r="E8" s="155">
        <v>35342</v>
      </c>
      <c r="F8" s="155">
        <v>35352</v>
      </c>
      <c r="G8" s="155">
        <v>36686</v>
      </c>
      <c r="H8" s="155">
        <v>35128</v>
      </c>
      <c r="I8" s="155">
        <v>36678</v>
      </c>
      <c r="J8" s="155">
        <v>36891</v>
      </c>
      <c r="K8" s="155">
        <v>39265</v>
      </c>
      <c r="L8" s="155">
        <v>35369</v>
      </c>
      <c r="M8" s="155"/>
      <c r="N8" s="155"/>
      <c r="O8" s="155"/>
    </row>
    <row r="9" spans="1:15" ht="12" customHeight="1">
      <c r="C9" s="156" t="s">
        <v>51</v>
      </c>
      <c r="D9" s="155">
        <v>2500</v>
      </c>
      <c r="E9" s="155">
        <v>3858</v>
      </c>
      <c r="F9" s="155">
        <v>4501</v>
      </c>
      <c r="G9" s="155">
        <v>3736</v>
      </c>
      <c r="H9" s="155">
        <v>3380</v>
      </c>
      <c r="I9" s="155">
        <v>4062</v>
      </c>
      <c r="J9" s="155">
        <v>4524</v>
      </c>
      <c r="K9" s="155">
        <v>4300</v>
      </c>
      <c r="L9" s="155">
        <v>4490</v>
      </c>
      <c r="M9" s="155"/>
      <c r="N9" s="155"/>
      <c r="O9" s="155"/>
    </row>
    <row r="10" spans="1:15" ht="12" customHeight="1">
      <c r="C10" s="154" t="s">
        <v>10</v>
      </c>
      <c r="D10" s="155">
        <v>10969</v>
      </c>
      <c r="E10" s="155">
        <v>5446</v>
      </c>
      <c r="F10" s="155">
        <v>1201</v>
      </c>
      <c r="G10" s="155">
        <v>6230</v>
      </c>
      <c r="H10" s="155">
        <v>1625</v>
      </c>
      <c r="I10" s="155">
        <v>4018</v>
      </c>
      <c r="J10" s="155">
        <v>5527</v>
      </c>
      <c r="K10" s="155">
        <v>2526</v>
      </c>
      <c r="L10" s="155">
        <v>2971</v>
      </c>
      <c r="M10" s="155"/>
      <c r="N10" s="155"/>
      <c r="O10" s="155"/>
    </row>
    <row r="11" spans="1:15" ht="12" customHeight="1">
      <c r="C11" s="154" t="s">
        <v>163</v>
      </c>
      <c r="D11" s="155">
        <v>66</v>
      </c>
      <c r="E11" s="155">
        <v>0</v>
      </c>
      <c r="F11" s="155">
        <v>0</v>
      </c>
      <c r="G11" s="155">
        <v>0</v>
      </c>
      <c r="H11" s="155">
        <v>0</v>
      </c>
      <c r="I11" s="155">
        <v>0</v>
      </c>
      <c r="J11" s="155">
        <v>0</v>
      </c>
      <c r="K11" s="155">
        <v>0</v>
      </c>
      <c r="L11" s="155">
        <v>-26</v>
      </c>
      <c r="M11" s="155"/>
      <c r="N11" s="155"/>
      <c r="O11" s="155"/>
    </row>
    <row r="12" spans="1:15" ht="12" customHeight="1">
      <c r="C12" s="154" t="s">
        <v>92</v>
      </c>
      <c r="D12" s="155">
        <v>15527</v>
      </c>
      <c r="E12" s="155">
        <v>12925</v>
      </c>
      <c r="F12" s="155">
        <v>-1873</v>
      </c>
      <c r="G12" s="155">
        <v>-16044</v>
      </c>
      <c r="H12" s="155">
        <v>10249</v>
      </c>
      <c r="I12" s="155">
        <v>1059</v>
      </c>
      <c r="J12" s="155">
        <v>-9439</v>
      </c>
      <c r="K12" s="155">
        <v>-8863</v>
      </c>
      <c r="L12" s="155">
        <v>4495</v>
      </c>
      <c r="M12" s="155"/>
      <c r="N12" s="155"/>
      <c r="O12" s="155"/>
    </row>
    <row r="13" spans="1:15" ht="12" customHeight="1">
      <c r="C13" s="154" t="s">
        <v>160</v>
      </c>
      <c r="D13" s="155">
        <v>64</v>
      </c>
      <c r="E13" s="155">
        <v>-1354</v>
      </c>
      <c r="F13" s="155">
        <v>1494</v>
      </c>
      <c r="G13" s="155">
        <v>-740</v>
      </c>
      <c r="H13" s="155">
        <v>791</v>
      </c>
      <c r="I13" s="155">
        <v>247</v>
      </c>
      <c r="J13" s="155">
        <v>1439</v>
      </c>
      <c r="K13" s="155">
        <v>-974</v>
      </c>
      <c r="L13" s="155">
        <v>141</v>
      </c>
      <c r="M13" s="155"/>
      <c r="N13" s="155"/>
      <c r="O13" s="155"/>
    </row>
    <row r="14" spans="1:15" ht="12" customHeight="1">
      <c r="C14" s="154" t="s">
        <v>93</v>
      </c>
      <c r="D14" s="155">
        <v>-36304</v>
      </c>
      <c r="E14" s="155">
        <v>-7474</v>
      </c>
      <c r="F14" s="155">
        <v>9971</v>
      </c>
      <c r="G14" s="155">
        <v>20180</v>
      </c>
      <c r="H14" s="155">
        <v>-25580</v>
      </c>
      <c r="I14" s="155">
        <v>445</v>
      </c>
      <c r="J14" s="155">
        <v>6728</v>
      </c>
      <c r="K14" s="155">
        <v>12802</v>
      </c>
      <c r="L14" s="155">
        <v>-19080</v>
      </c>
      <c r="M14" s="155"/>
      <c r="N14" s="155"/>
      <c r="O14" s="155"/>
    </row>
    <row r="15" spans="1:15" ht="12" customHeight="1">
      <c r="C15" s="154" t="s">
        <v>194</v>
      </c>
      <c r="D15" s="155">
        <v>-5142</v>
      </c>
      <c r="E15" s="155">
        <v>-1309</v>
      </c>
      <c r="F15" s="155">
        <v>-5121</v>
      </c>
      <c r="G15" s="155">
        <v>-1128</v>
      </c>
      <c r="H15" s="155">
        <v>-5072</v>
      </c>
      <c r="I15" s="155">
        <v>-3392</v>
      </c>
      <c r="J15" s="155">
        <v>-4948</v>
      </c>
      <c r="K15" s="155">
        <v>-1059</v>
      </c>
      <c r="L15" s="155">
        <v>-4664</v>
      </c>
      <c r="M15" s="155"/>
      <c r="N15" s="155"/>
      <c r="O15" s="155"/>
    </row>
    <row r="16" spans="1:15" ht="12" customHeight="1">
      <c r="C16" s="156" t="s">
        <v>52</v>
      </c>
      <c r="D16" s="155">
        <v>-5740</v>
      </c>
      <c r="E16" s="155">
        <v>-4097</v>
      </c>
      <c r="F16" s="155">
        <v>-6137</v>
      </c>
      <c r="G16" s="155">
        <v>-3887</v>
      </c>
      <c r="H16" s="155">
        <v>-4958</v>
      </c>
      <c r="I16" s="155">
        <v>-3716</v>
      </c>
      <c r="J16" s="155">
        <v>-6334</v>
      </c>
      <c r="K16" s="155">
        <v>-4870</v>
      </c>
      <c r="L16" s="155">
        <v>-3506</v>
      </c>
      <c r="M16" s="155"/>
      <c r="N16" s="155"/>
      <c r="O16" s="155"/>
    </row>
    <row r="17" spans="1:15" ht="12" customHeight="1">
      <c r="C17" s="154" t="s">
        <v>53</v>
      </c>
      <c r="D17" s="155">
        <v>67</v>
      </c>
      <c r="E17" s="155">
        <v>67</v>
      </c>
      <c r="F17" s="155">
        <v>58</v>
      </c>
      <c r="G17" s="155">
        <v>91</v>
      </c>
      <c r="H17" s="155">
        <v>74</v>
      </c>
      <c r="I17" s="155">
        <v>65</v>
      </c>
      <c r="J17" s="155">
        <v>88</v>
      </c>
      <c r="K17" s="155">
        <v>104</v>
      </c>
      <c r="L17" s="155">
        <v>181</v>
      </c>
      <c r="M17" s="155"/>
      <c r="N17" s="155"/>
      <c r="O17" s="155"/>
    </row>
    <row r="18" spans="1:15" ht="12" customHeight="1">
      <c r="A18" s="157"/>
      <c r="B18" s="158"/>
      <c r="C18" s="159" t="s">
        <v>195</v>
      </c>
      <c r="D18" s="155">
        <v>-2159</v>
      </c>
      <c r="E18" s="155">
        <v>105</v>
      </c>
      <c r="F18" s="155">
        <v>-18</v>
      </c>
      <c r="G18" s="155">
        <v>-1949</v>
      </c>
      <c r="H18" s="155">
        <v>15</v>
      </c>
      <c r="I18" s="155">
        <v>204</v>
      </c>
      <c r="J18" s="155">
        <v>-170</v>
      </c>
      <c r="K18" s="155">
        <v>-936</v>
      </c>
      <c r="L18" s="155">
        <v>-3430</v>
      </c>
      <c r="M18" s="155"/>
      <c r="N18" s="155"/>
      <c r="O18" s="155"/>
    </row>
    <row r="19" spans="1:15" s="170" customFormat="1" ht="12" customHeight="1">
      <c r="A19" s="165"/>
      <c r="B19" s="174" t="s">
        <v>54</v>
      </c>
      <c r="C19" s="175"/>
      <c r="D19" s="160">
        <v>12714</v>
      </c>
      <c r="E19" s="160">
        <v>54990</v>
      </c>
      <c r="F19" s="160">
        <v>59111</v>
      </c>
      <c r="G19" s="160">
        <v>59140</v>
      </c>
      <c r="H19" s="160">
        <f t="shared" ref="H19:K19" si="0">SUM(H7:H18)</f>
        <v>25713</v>
      </c>
      <c r="I19" s="160">
        <f t="shared" si="0"/>
        <v>54185</v>
      </c>
      <c r="J19" s="160">
        <f t="shared" si="0"/>
        <v>53737</v>
      </c>
      <c r="K19" s="160">
        <f t="shared" si="0"/>
        <v>61135</v>
      </c>
      <c r="L19" s="160">
        <f>SUM(L7:L18)</f>
        <v>36283</v>
      </c>
      <c r="M19" s="160"/>
      <c r="N19" s="160"/>
      <c r="O19" s="160"/>
    </row>
    <row r="20" spans="1:15" ht="12" customHeight="1">
      <c r="B20" s="40"/>
      <c r="C20" s="161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</row>
    <row r="21" spans="1:15" ht="12" customHeight="1">
      <c r="A21" s="151" t="s">
        <v>55</v>
      </c>
      <c r="C21" s="154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</row>
    <row r="22" spans="1:15" ht="12" customHeight="1">
      <c r="C22" s="152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</row>
    <row r="23" spans="1:15" ht="12" customHeight="1">
      <c r="C23" s="154" t="s">
        <v>227</v>
      </c>
      <c r="D23" s="155">
        <v>-25773</v>
      </c>
      <c r="E23" s="155">
        <v>-81449</v>
      </c>
      <c r="F23" s="155">
        <v>-24736</v>
      </c>
      <c r="G23" s="155">
        <v>-21155</v>
      </c>
      <c r="H23" s="155">
        <v>-35784</v>
      </c>
      <c r="I23" s="155">
        <v>-19656</v>
      </c>
      <c r="J23" s="155">
        <v>-23589</v>
      </c>
      <c r="K23" s="155">
        <v>-31877</v>
      </c>
      <c r="L23" s="155">
        <v>-35183</v>
      </c>
      <c r="M23" s="155"/>
      <c r="N23" s="155"/>
      <c r="O23" s="155"/>
    </row>
    <row r="24" spans="1:15" ht="12" customHeight="1">
      <c r="C24" s="154" t="s">
        <v>57</v>
      </c>
      <c r="D24" s="339">
        <v>256</v>
      </c>
      <c r="E24" s="339">
        <v>338</v>
      </c>
      <c r="F24" s="339">
        <v>813</v>
      </c>
      <c r="G24" s="339">
        <v>6436</v>
      </c>
      <c r="H24" s="155">
        <v>951</v>
      </c>
      <c r="I24" s="155">
        <v>551</v>
      </c>
      <c r="J24" s="155">
        <v>184</v>
      </c>
      <c r="K24" s="155">
        <v>267</v>
      </c>
      <c r="L24" s="155">
        <v>356</v>
      </c>
      <c r="M24" s="155"/>
      <c r="N24" s="155"/>
      <c r="O24" s="155"/>
    </row>
    <row r="25" spans="1:15" ht="12" customHeight="1">
      <c r="C25" s="154" t="s">
        <v>228</v>
      </c>
      <c r="D25" s="339">
        <v>-194</v>
      </c>
      <c r="E25" s="339">
        <v>-129</v>
      </c>
      <c r="F25" s="339">
        <v>-244</v>
      </c>
      <c r="G25" s="339">
        <v>0</v>
      </c>
      <c r="H25" s="155">
        <v>0</v>
      </c>
      <c r="I25" s="155">
        <v>-75</v>
      </c>
      <c r="J25" s="155">
        <v>0</v>
      </c>
      <c r="K25" s="155">
        <v>-1602</v>
      </c>
      <c r="L25" s="155">
        <v>0</v>
      </c>
      <c r="M25" s="155"/>
      <c r="N25" s="155"/>
      <c r="O25" s="155"/>
    </row>
    <row r="26" spans="1:15" ht="12" customHeight="1">
      <c r="C26" s="154" t="s">
        <v>197</v>
      </c>
      <c r="D26" s="339">
        <v>0</v>
      </c>
      <c r="E26" s="339">
        <v>0</v>
      </c>
      <c r="F26" s="339">
        <v>0</v>
      </c>
      <c r="G26" s="339">
        <v>0</v>
      </c>
      <c r="H26" s="155">
        <v>0</v>
      </c>
      <c r="I26" s="155">
        <v>0</v>
      </c>
      <c r="J26" s="155">
        <v>0</v>
      </c>
      <c r="K26" s="155">
        <v>0</v>
      </c>
      <c r="L26" s="155">
        <v>5500</v>
      </c>
      <c r="M26" s="155"/>
      <c r="N26" s="155"/>
      <c r="O26" s="155"/>
    </row>
    <row r="27" spans="1:15" ht="12" customHeight="1">
      <c r="C27" s="152" t="s">
        <v>56</v>
      </c>
      <c r="D27" s="339">
        <v>0</v>
      </c>
      <c r="E27" s="339">
        <v>0</v>
      </c>
      <c r="F27" s="339">
        <v>0</v>
      </c>
      <c r="G27" s="339">
        <v>268</v>
      </c>
      <c r="H27" s="155">
        <v>0</v>
      </c>
      <c r="I27" s="155">
        <v>0</v>
      </c>
      <c r="J27" s="155">
        <v>0</v>
      </c>
      <c r="K27" s="155">
        <v>0</v>
      </c>
      <c r="L27" s="155">
        <v>0</v>
      </c>
      <c r="M27" s="155"/>
      <c r="N27" s="155"/>
      <c r="O27" s="155"/>
    </row>
    <row r="28" spans="1:15" ht="12" customHeight="1">
      <c r="C28" s="154" t="s">
        <v>196</v>
      </c>
      <c r="D28" s="339">
        <v>-984</v>
      </c>
      <c r="E28" s="339">
        <v>-1091</v>
      </c>
      <c r="F28" s="339">
        <v>1876</v>
      </c>
      <c r="G28" s="339">
        <v>-2334</v>
      </c>
      <c r="H28" s="155">
        <v>4980</v>
      </c>
      <c r="I28" s="155">
        <v>-1648</v>
      </c>
      <c r="J28" s="155">
        <v>8426</v>
      </c>
      <c r="K28" s="155">
        <v>-2530</v>
      </c>
      <c r="L28" s="155">
        <v>-2983</v>
      </c>
      <c r="M28" s="155"/>
      <c r="N28" s="155"/>
      <c r="O28" s="155"/>
    </row>
    <row r="29" spans="1:15" ht="12" customHeight="1">
      <c r="A29" s="157"/>
      <c r="B29" s="157"/>
      <c r="C29" s="163" t="s">
        <v>113</v>
      </c>
      <c r="D29" s="339">
        <v>0</v>
      </c>
      <c r="E29" s="339">
        <v>0</v>
      </c>
      <c r="F29" s="339">
        <v>0</v>
      </c>
      <c r="G29" s="339">
        <v>0</v>
      </c>
      <c r="H29" s="155">
        <v>0</v>
      </c>
      <c r="I29" s="155">
        <v>0</v>
      </c>
      <c r="J29" s="155">
        <v>0</v>
      </c>
      <c r="K29" s="155">
        <v>0</v>
      </c>
      <c r="L29" s="155">
        <v>0</v>
      </c>
      <c r="M29" s="155"/>
      <c r="N29" s="155"/>
      <c r="O29" s="155"/>
    </row>
    <row r="30" spans="1:15" s="170" customFormat="1" ht="12" customHeight="1">
      <c r="A30" s="165"/>
      <c r="B30" s="176" t="s">
        <v>153</v>
      </c>
      <c r="C30" s="175"/>
      <c r="D30" s="160">
        <v>-26695</v>
      </c>
      <c r="E30" s="160">
        <v>-82331</v>
      </c>
      <c r="F30" s="160">
        <v>-22291</v>
      </c>
      <c r="G30" s="160">
        <v>-16785</v>
      </c>
      <c r="H30" s="160">
        <f>SUM(H23:H29)</f>
        <v>-29853</v>
      </c>
      <c r="I30" s="160">
        <f>SUM(I23:I29)</f>
        <v>-20828</v>
      </c>
      <c r="J30" s="160">
        <f>SUM(J23:J29)</f>
        <v>-14979</v>
      </c>
      <c r="K30" s="160">
        <f>SUM(K23:K29)</f>
        <v>-35742</v>
      </c>
      <c r="L30" s="160">
        <f>SUM(L23:L29)</f>
        <v>-32310</v>
      </c>
      <c r="M30" s="160"/>
      <c r="N30" s="160"/>
      <c r="O30" s="160"/>
    </row>
    <row r="31" spans="1:15" ht="12" customHeight="1">
      <c r="B31" s="40"/>
      <c r="C31" s="161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</row>
    <row r="32" spans="1:15" ht="12" customHeight="1">
      <c r="A32" s="151" t="s">
        <v>58</v>
      </c>
      <c r="C32" s="154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</row>
    <row r="33" spans="1:15" ht="12" customHeight="1">
      <c r="C33" s="154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</row>
    <row r="34" spans="1:15" ht="12" customHeight="1">
      <c r="C34" s="358" t="s">
        <v>198</v>
      </c>
      <c r="D34" s="155">
        <v>-1</v>
      </c>
      <c r="E34" s="155">
        <v>-21047</v>
      </c>
      <c r="F34" s="155">
        <v>-3467</v>
      </c>
      <c r="G34" s="155">
        <v>-1</v>
      </c>
      <c r="H34" s="155">
        <v>0</v>
      </c>
      <c r="I34" s="155">
        <v>-15140</v>
      </c>
      <c r="J34" s="155">
        <v>-3648</v>
      </c>
      <c r="K34" s="155">
        <v>0</v>
      </c>
      <c r="L34" s="155">
        <v>0</v>
      </c>
      <c r="M34" s="155"/>
      <c r="N34" s="155"/>
      <c r="O34" s="155"/>
    </row>
    <row r="35" spans="1:15" ht="12" customHeight="1">
      <c r="C35" s="358" t="s">
        <v>225</v>
      </c>
      <c r="D35" s="155">
        <v>61159</v>
      </c>
      <c r="E35" s="155">
        <v>101813</v>
      </c>
      <c r="F35" s="155">
        <v>4204</v>
      </c>
      <c r="G35" s="155">
        <v>48951</v>
      </c>
      <c r="H35" s="155">
        <v>83370</v>
      </c>
      <c r="I35" s="155">
        <v>18318</v>
      </c>
      <c r="J35" s="155">
        <v>70471</v>
      </c>
      <c r="K35" s="155">
        <v>14540</v>
      </c>
      <c r="L35" s="155">
        <v>16912</v>
      </c>
      <c r="M35" s="155"/>
      <c r="N35" s="155"/>
      <c r="O35" s="155"/>
    </row>
    <row r="36" spans="1:15" ht="12" customHeight="1">
      <c r="C36" s="358" t="s">
        <v>226</v>
      </c>
      <c r="D36" s="155">
        <v>-42583</v>
      </c>
      <c r="E36" s="155">
        <v>-40452</v>
      </c>
      <c r="F36" s="155">
        <v>-36002</v>
      </c>
      <c r="G36" s="155">
        <v>-150679</v>
      </c>
      <c r="H36" s="155">
        <v>-71439</v>
      </c>
      <c r="I36" s="155">
        <v>-17757</v>
      </c>
      <c r="J36" s="155">
        <v>-99169</v>
      </c>
      <c r="K36" s="155">
        <v>-35071</v>
      </c>
      <c r="L36" s="155">
        <v>-15154</v>
      </c>
      <c r="M36" s="155"/>
      <c r="N36" s="155"/>
      <c r="O36" s="155"/>
    </row>
    <row r="37" spans="1:15" ht="12" customHeight="1">
      <c r="C37" s="358" t="s">
        <v>189</v>
      </c>
      <c r="D37" s="155">
        <v>0</v>
      </c>
      <c r="E37" s="155">
        <v>0</v>
      </c>
      <c r="F37" s="155">
        <v>0</v>
      </c>
      <c r="G37" s="155">
        <v>70834</v>
      </c>
      <c r="H37" s="155">
        <v>0</v>
      </c>
      <c r="I37" s="155">
        <v>0</v>
      </c>
      <c r="J37" s="155">
        <v>0</v>
      </c>
      <c r="K37" s="155">
        <v>0</v>
      </c>
      <c r="L37" s="155">
        <v>0</v>
      </c>
      <c r="M37" s="155"/>
      <c r="N37" s="155"/>
      <c r="O37" s="155"/>
    </row>
    <row r="38" spans="1:15" ht="12" customHeight="1">
      <c r="C38" s="358" t="s">
        <v>244</v>
      </c>
      <c r="D38" s="155">
        <v>-5344</v>
      </c>
      <c r="E38" s="155">
        <v>-6231</v>
      </c>
      <c r="F38" s="155">
        <v>-5491</v>
      </c>
      <c r="G38" s="155">
        <v>-8048</v>
      </c>
      <c r="H38" s="155">
        <v>-7950</v>
      </c>
      <c r="I38" s="155">
        <v>-7604</v>
      </c>
      <c r="J38" s="155">
        <v>-6255</v>
      </c>
      <c r="K38" s="155">
        <v>-7163</v>
      </c>
      <c r="L38" s="155">
        <v>-7489</v>
      </c>
      <c r="M38" s="155"/>
      <c r="N38" s="155"/>
      <c r="O38" s="155"/>
    </row>
    <row r="39" spans="1:15" ht="12" customHeight="1">
      <c r="A39" s="157"/>
      <c r="B39" s="157"/>
      <c r="C39" s="359" t="s">
        <v>143</v>
      </c>
      <c r="D39" s="155">
        <v>0</v>
      </c>
      <c r="E39" s="155">
        <v>-5218</v>
      </c>
      <c r="F39" s="155">
        <v>0</v>
      </c>
      <c r="G39" s="155">
        <v>0</v>
      </c>
      <c r="H39" s="155">
        <v>0</v>
      </c>
      <c r="I39" s="155">
        <v>-10215</v>
      </c>
      <c r="J39" s="155">
        <v>0</v>
      </c>
      <c r="K39" s="155">
        <v>0</v>
      </c>
      <c r="L39" s="155">
        <v>0</v>
      </c>
      <c r="M39" s="155"/>
      <c r="N39" s="155"/>
      <c r="O39" s="155"/>
    </row>
    <row r="40" spans="1:15" s="170" customFormat="1" ht="12" customHeight="1">
      <c r="A40" s="165"/>
      <c r="B40" s="176" t="s">
        <v>59</v>
      </c>
      <c r="C40" s="177"/>
      <c r="D40" s="160">
        <v>13231</v>
      </c>
      <c r="E40" s="160">
        <v>28865</v>
      </c>
      <c r="F40" s="160">
        <v>-40756</v>
      </c>
      <c r="G40" s="160">
        <v>-38943</v>
      </c>
      <c r="H40" s="160">
        <f t="shared" ref="H40:L40" si="1">SUM(H34:H39)</f>
        <v>3981</v>
      </c>
      <c r="I40" s="160">
        <f t="shared" si="1"/>
        <v>-32398</v>
      </c>
      <c r="J40" s="160">
        <f t="shared" si="1"/>
        <v>-38601</v>
      </c>
      <c r="K40" s="160">
        <f t="shared" si="1"/>
        <v>-27694</v>
      </c>
      <c r="L40" s="160">
        <f t="shared" si="1"/>
        <v>-5731</v>
      </c>
      <c r="M40" s="160"/>
      <c r="N40" s="160"/>
      <c r="O40" s="160"/>
    </row>
    <row r="41" spans="1:15" ht="12" customHeight="1">
      <c r="B41" s="40"/>
      <c r="C41" s="154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</row>
    <row r="42" spans="1:15" ht="12" customHeight="1">
      <c r="B42" s="55" t="s">
        <v>199</v>
      </c>
      <c r="C42" s="164"/>
      <c r="D42" s="155">
        <v>752</v>
      </c>
      <c r="E42" s="155">
        <v>52</v>
      </c>
      <c r="F42" s="155">
        <v>54</v>
      </c>
      <c r="G42" s="155">
        <v>183</v>
      </c>
      <c r="H42" s="155">
        <v>-37</v>
      </c>
      <c r="I42" s="155">
        <v>-380</v>
      </c>
      <c r="J42" s="155">
        <v>265</v>
      </c>
      <c r="K42" s="155">
        <v>270</v>
      </c>
      <c r="L42" s="155">
        <v>3</v>
      </c>
      <c r="M42" s="155"/>
      <c r="N42" s="155"/>
      <c r="O42" s="155"/>
    </row>
    <row r="43" spans="1:15" ht="12" customHeight="1">
      <c r="C43" s="154"/>
      <c r="H43" s="162"/>
      <c r="I43" s="162"/>
      <c r="J43" s="162"/>
      <c r="K43" s="162"/>
      <c r="L43" s="162"/>
      <c r="M43" s="162"/>
      <c r="N43" s="162"/>
      <c r="O43" s="162"/>
    </row>
    <row r="44" spans="1:15" s="170" customFormat="1" ht="12" customHeight="1">
      <c r="A44" s="165"/>
      <c r="B44" s="165" t="s">
        <v>60</v>
      </c>
      <c r="C44" s="177"/>
      <c r="D44" s="160">
        <v>2</v>
      </c>
      <c r="E44" s="160">
        <v>1576</v>
      </c>
      <c r="F44" s="160">
        <v>-3882</v>
      </c>
      <c r="G44" s="160">
        <v>3595</v>
      </c>
      <c r="H44" s="160">
        <f t="shared" ref="H44:L44" si="2">SUM(H47-H46)</f>
        <v>-197</v>
      </c>
      <c r="I44" s="160">
        <f>SUM(I47-I46)</f>
        <v>579</v>
      </c>
      <c r="J44" s="160">
        <f t="shared" si="2"/>
        <v>422</v>
      </c>
      <c r="K44" s="160">
        <f t="shared" si="2"/>
        <v>-2030</v>
      </c>
      <c r="L44" s="160">
        <f t="shared" si="2"/>
        <v>-1755</v>
      </c>
      <c r="M44" s="160"/>
      <c r="N44" s="160"/>
      <c r="O44" s="160"/>
    </row>
    <row r="45" spans="1:15" ht="12" customHeight="1">
      <c r="C45" s="152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</row>
    <row r="46" spans="1:15" ht="12" customHeight="1">
      <c r="C46" s="154" t="s">
        <v>61</v>
      </c>
      <c r="D46" s="155">
        <v>13398</v>
      </c>
      <c r="E46" s="155">
        <v>13400</v>
      </c>
      <c r="F46" s="155">
        <v>14976</v>
      </c>
      <c r="G46" s="155">
        <v>11094</v>
      </c>
      <c r="H46" s="155">
        <v>14689</v>
      </c>
      <c r="I46" s="155">
        <v>14492</v>
      </c>
      <c r="J46" s="155">
        <v>15071</v>
      </c>
      <c r="K46" s="155">
        <v>15493</v>
      </c>
      <c r="L46" s="155">
        <v>13463</v>
      </c>
      <c r="M46" s="155"/>
      <c r="N46" s="155"/>
      <c r="O46" s="155"/>
    </row>
    <row r="47" spans="1:15" ht="12" customHeight="1" thickBot="1">
      <c r="A47" s="166"/>
      <c r="B47" s="166"/>
      <c r="C47" s="167" t="s">
        <v>62</v>
      </c>
      <c r="D47" s="168">
        <v>13400</v>
      </c>
      <c r="E47" s="168">
        <v>14976</v>
      </c>
      <c r="F47" s="168">
        <v>11094</v>
      </c>
      <c r="G47" s="168">
        <v>14689</v>
      </c>
      <c r="H47" s="168">
        <v>14492</v>
      </c>
      <c r="I47" s="168">
        <v>15071</v>
      </c>
      <c r="J47" s="168">
        <v>15493</v>
      </c>
      <c r="K47" s="168">
        <v>13463</v>
      </c>
      <c r="L47" s="168">
        <v>11708</v>
      </c>
      <c r="M47" s="168"/>
      <c r="N47" s="168"/>
      <c r="O47" s="168"/>
    </row>
    <row r="50" spans="1:1" ht="12" customHeight="1">
      <c r="A50" s="130"/>
    </row>
  </sheetData>
  <mergeCells count="3">
    <mergeCell ref="D1:G2"/>
    <mergeCell ref="H1:K2"/>
    <mergeCell ref="L1:O2"/>
  </mergeCells>
  <pageMargins left="0.59055118110236227" right="0.59055118110236227" top="0.59055118110236227" bottom="0.59055118110236227" header="0.51181102362204722" footer="0.51181102362204722"/>
  <pageSetup paperSize="9" scale="40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O95"/>
  <sheetViews>
    <sheetView showGridLines="0" zoomScale="90" zoomScaleNormal="90" zoomScaleSheetLayoutView="100" workbookViewId="0">
      <pane xSplit="3" ySplit="3" topLeftCell="D4" activePane="bottomRight" state="frozen"/>
      <selection activeCell="A38" sqref="A38"/>
      <selection pane="topRight" activeCell="A38" sqref="A38"/>
      <selection pane="bottomLeft" activeCell="A38" sqref="A38"/>
      <selection pane="bottomRight" activeCell="C72" sqref="C72"/>
    </sheetView>
  </sheetViews>
  <sheetFormatPr defaultColWidth="7.42578125" defaultRowHeight="12.75"/>
  <cols>
    <col min="1" max="2" width="3.42578125" style="19" customWidth="1"/>
    <col min="3" max="3" width="42.7109375" style="19" customWidth="1"/>
    <col min="4" max="4" width="12.5703125" style="180" customWidth="1"/>
    <col min="5" max="7" width="12.5703125" style="19" customWidth="1"/>
    <col min="8" max="15" width="12.5703125" style="180" customWidth="1"/>
    <col min="16" max="16384" width="7.42578125" style="180"/>
  </cols>
  <sheetData>
    <row r="1" spans="1:15" s="224" customFormat="1" ht="12" customHeight="1">
      <c r="A1" s="103" t="s">
        <v>0</v>
      </c>
      <c r="B1" s="223"/>
      <c r="C1" s="179"/>
      <c r="D1" s="360">
        <v>2020</v>
      </c>
      <c r="E1" s="361"/>
      <c r="F1" s="361"/>
      <c r="G1" s="362"/>
      <c r="H1" s="360">
        <v>2021</v>
      </c>
      <c r="I1" s="361"/>
      <c r="J1" s="361"/>
      <c r="K1" s="362"/>
      <c r="L1" s="360">
        <v>2022</v>
      </c>
      <c r="M1" s="361"/>
      <c r="N1" s="361"/>
      <c r="O1" s="362"/>
    </row>
    <row r="2" spans="1:15" s="224" customFormat="1" ht="12" customHeight="1" thickBot="1">
      <c r="A2" s="181" t="s">
        <v>63</v>
      </c>
      <c r="B2" s="225"/>
      <c r="C2" s="226"/>
      <c r="D2" s="363"/>
      <c r="E2" s="364"/>
      <c r="F2" s="364"/>
      <c r="G2" s="365"/>
      <c r="H2" s="363"/>
      <c r="I2" s="364"/>
      <c r="J2" s="364"/>
      <c r="K2" s="365"/>
      <c r="L2" s="363"/>
      <c r="M2" s="364"/>
      <c r="N2" s="364"/>
      <c r="O2" s="365"/>
    </row>
    <row r="3" spans="1:15" s="224" customFormat="1" ht="12" customHeight="1" thickBot="1">
      <c r="A3" s="227" t="s">
        <v>102</v>
      </c>
      <c r="B3" s="228"/>
      <c r="C3" s="229"/>
      <c r="D3" s="67" t="s">
        <v>98</v>
      </c>
      <c r="E3" s="67" t="s">
        <v>99</v>
      </c>
      <c r="F3" s="67" t="s">
        <v>100</v>
      </c>
      <c r="G3" s="67" t="s">
        <v>101</v>
      </c>
      <c r="H3" s="67" t="s">
        <v>98</v>
      </c>
      <c r="I3" s="67" t="s">
        <v>99</v>
      </c>
      <c r="J3" s="67" t="s">
        <v>100</v>
      </c>
      <c r="K3" s="67" t="s">
        <v>101</v>
      </c>
      <c r="L3" s="67" t="s">
        <v>98</v>
      </c>
      <c r="M3" s="67" t="s">
        <v>99</v>
      </c>
      <c r="N3" s="67" t="s">
        <v>100</v>
      </c>
      <c r="O3" s="67" t="s">
        <v>101</v>
      </c>
    </row>
    <row r="4" spans="1:15" ht="12" customHeight="1">
      <c r="A4" s="182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</row>
    <row r="5" spans="1:15" ht="12" customHeight="1">
      <c r="A5" s="214" t="s">
        <v>144</v>
      </c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</row>
    <row r="6" spans="1:15" ht="12" customHeight="1">
      <c r="A6" s="182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</row>
    <row r="7" spans="1:15" ht="12" customHeight="1">
      <c r="A7" s="186"/>
      <c r="B7" s="193"/>
      <c r="C7" s="187" t="s">
        <v>110</v>
      </c>
      <c r="D7" s="188">
        <v>29906</v>
      </c>
      <c r="E7" s="188">
        <f>SUM(27722+2116)</f>
        <v>29838</v>
      </c>
      <c r="F7" s="188">
        <f>SUM(27735+2062)</f>
        <v>29797</v>
      </c>
      <c r="G7" s="188">
        <v>29494</v>
      </c>
      <c r="H7" s="188">
        <v>28626</v>
      </c>
      <c r="I7" s="188">
        <f>SUM(26489+2262)</f>
        <v>28751</v>
      </c>
      <c r="J7" s="188">
        <f>SUM(26602+2149)</f>
        <v>28751</v>
      </c>
      <c r="K7" s="188">
        <v>28665</v>
      </c>
      <c r="L7" s="188">
        <v>27993</v>
      </c>
      <c r="M7" s="188"/>
      <c r="N7" s="188"/>
      <c r="O7" s="188"/>
    </row>
    <row r="8" spans="1:15" ht="12" customHeight="1">
      <c r="A8" s="186"/>
      <c r="B8" s="193"/>
      <c r="C8" s="187" t="s">
        <v>8</v>
      </c>
      <c r="D8" s="188">
        <f>SUM(22337+4790)</f>
        <v>27127</v>
      </c>
      <c r="E8" s="188">
        <f>SUM(22043+4653)</f>
        <v>26696</v>
      </c>
      <c r="F8" s="188">
        <f>SUM(24375+4860)</f>
        <v>29235</v>
      </c>
      <c r="G8" s="188">
        <v>29033</v>
      </c>
      <c r="H8" s="188">
        <v>30285</v>
      </c>
      <c r="I8" s="188">
        <f>SUM(26397+5695)</f>
        <v>32092</v>
      </c>
      <c r="J8" s="188">
        <f>SUM(28654+5704)</f>
        <v>34358</v>
      </c>
      <c r="K8" s="188">
        <v>34662</v>
      </c>
      <c r="L8" s="188">
        <v>36035</v>
      </c>
      <c r="M8" s="188"/>
      <c r="N8" s="188"/>
      <c r="O8" s="188"/>
    </row>
    <row r="9" spans="1:15" ht="12" customHeight="1">
      <c r="A9" s="186"/>
      <c r="B9" s="193"/>
      <c r="C9" s="187" t="s">
        <v>120</v>
      </c>
      <c r="D9" s="188">
        <v>19980</v>
      </c>
      <c r="E9" s="188">
        <v>18804</v>
      </c>
      <c r="F9" s="188">
        <v>21431</v>
      </c>
      <c r="G9" s="188">
        <v>26715</v>
      </c>
      <c r="H9" s="188">
        <v>19962</v>
      </c>
      <c r="I9" s="188">
        <v>21044</v>
      </c>
      <c r="J9" s="188">
        <v>21742</v>
      </c>
      <c r="K9" s="188">
        <v>31704</v>
      </c>
      <c r="L9" s="188">
        <v>24427</v>
      </c>
      <c r="M9" s="188"/>
      <c r="N9" s="188"/>
      <c r="O9" s="188"/>
    </row>
    <row r="10" spans="1:15" ht="12" customHeight="1">
      <c r="A10" s="182"/>
      <c r="C10" s="187" t="s">
        <v>112</v>
      </c>
      <c r="D10" s="189">
        <v>2413</v>
      </c>
      <c r="E10" s="189">
        <v>1997</v>
      </c>
      <c r="F10" s="189">
        <v>2485</v>
      </c>
      <c r="G10" s="189">
        <v>2046</v>
      </c>
      <c r="H10" s="189">
        <v>2017</v>
      </c>
      <c r="I10" s="189">
        <v>2142</v>
      </c>
      <c r="J10" s="189">
        <v>3189</v>
      </c>
      <c r="K10" s="189">
        <v>1935</v>
      </c>
      <c r="L10" s="189">
        <v>2446</v>
      </c>
      <c r="M10" s="189"/>
      <c r="N10" s="189"/>
      <c r="O10" s="189"/>
    </row>
    <row r="11" spans="1:15" s="224" customFormat="1" ht="12" customHeight="1">
      <c r="A11" s="185"/>
      <c r="B11" s="273" t="s">
        <v>64</v>
      </c>
      <c r="C11" s="105"/>
      <c r="D11" s="184">
        <f t="shared" ref="D11:L11" si="0">SUM(D7:D10)</f>
        <v>79426</v>
      </c>
      <c r="E11" s="184">
        <f t="shared" si="0"/>
        <v>77335</v>
      </c>
      <c r="F11" s="184">
        <f t="shared" si="0"/>
        <v>82948</v>
      </c>
      <c r="G11" s="184">
        <f t="shared" si="0"/>
        <v>87288</v>
      </c>
      <c r="H11" s="184">
        <f t="shared" si="0"/>
        <v>80890</v>
      </c>
      <c r="I11" s="184">
        <f t="shared" si="0"/>
        <v>84029</v>
      </c>
      <c r="J11" s="184">
        <f t="shared" si="0"/>
        <v>88040</v>
      </c>
      <c r="K11" s="184">
        <f t="shared" si="0"/>
        <v>96966</v>
      </c>
      <c r="L11" s="184">
        <f t="shared" si="0"/>
        <v>90901</v>
      </c>
      <c r="M11" s="184"/>
      <c r="N11" s="184"/>
      <c r="O11" s="184"/>
    </row>
    <row r="12" spans="1:15" ht="12" customHeight="1">
      <c r="A12" s="182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</row>
    <row r="13" spans="1:15" ht="12" customHeight="1">
      <c r="A13" s="182"/>
      <c r="C13" s="19" t="s">
        <v>164</v>
      </c>
      <c r="D13" s="189">
        <v>8793</v>
      </c>
      <c r="E13" s="189">
        <v>8716</v>
      </c>
      <c r="F13" s="189">
        <v>8522</v>
      </c>
      <c r="G13" s="189">
        <v>8457</v>
      </c>
      <c r="H13" s="189">
        <v>8263</v>
      </c>
      <c r="I13" s="189">
        <v>8151</v>
      </c>
      <c r="J13" s="189">
        <v>7867</v>
      </c>
      <c r="K13" s="189">
        <v>7781</v>
      </c>
      <c r="L13" s="189">
        <v>7631</v>
      </c>
      <c r="M13" s="189"/>
      <c r="N13" s="189"/>
      <c r="O13" s="189"/>
    </row>
    <row r="14" spans="1:15" ht="12" customHeight="1">
      <c r="A14" s="182"/>
      <c r="C14" s="19" t="s">
        <v>247</v>
      </c>
      <c r="D14" s="189">
        <v>12719</v>
      </c>
      <c r="E14" s="189">
        <v>13065</v>
      </c>
      <c r="F14" s="189">
        <v>13353</v>
      </c>
      <c r="G14" s="189">
        <v>13430</v>
      </c>
      <c r="H14" s="189">
        <v>12923</v>
      </c>
      <c r="I14" s="188">
        <v>14014</v>
      </c>
      <c r="J14" s="188">
        <v>15133</v>
      </c>
      <c r="K14" s="188">
        <v>15596</v>
      </c>
      <c r="L14" s="188">
        <v>16134</v>
      </c>
      <c r="M14" s="188"/>
      <c r="N14" s="188"/>
      <c r="O14" s="188"/>
    </row>
    <row r="15" spans="1:15" ht="12" customHeight="1">
      <c r="A15" s="182"/>
      <c r="C15" s="19" t="s">
        <v>7</v>
      </c>
      <c r="D15" s="189">
        <v>11478</v>
      </c>
      <c r="E15" s="189">
        <v>11708</v>
      </c>
      <c r="F15" s="189">
        <v>11865</v>
      </c>
      <c r="G15" s="189">
        <v>12124</v>
      </c>
      <c r="H15" s="189">
        <v>12434</v>
      </c>
      <c r="I15" s="188">
        <v>12635</v>
      </c>
      <c r="J15" s="188">
        <v>12888</v>
      </c>
      <c r="K15" s="188">
        <v>13089</v>
      </c>
      <c r="L15" s="188">
        <v>13430</v>
      </c>
      <c r="M15" s="188"/>
      <c r="N15" s="188"/>
      <c r="O15" s="188"/>
    </row>
    <row r="16" spans="1:15" ht="12" customHeight="1">
      <c r="A16" s="182"/>
      <c r="C16" s="19" t="s">
        <v>120</v>
      </c>
      <c r="D16" s="189">
        <v>4900</v>
      </c>
      <c r="E16" s="189">
        <v>4268</v>
      </c>
      <c r="F16" s="189">
        <v>5637</v>
      </c>
      <c r="G16" s="189">
        <v>7237</v>
      </c>
      <c r="H16" s="189">
        <v>4702</v>
      </c>
      <c r="I16" s="188">
        <v>4377</v>
      </c>
      <c r="J16" s="188">
        <v>4282</v>
      </c>
      <c r="K16" s="188">
        <v>5871</v>
      </c>
      <c r="L16" s="188">
        <v>4407</v>
      </c>
      <c r="M16" s="188"/>
      <c r="N16" s="188"/>
      <c r="O16" s="188"/>
    </row>
    <row r="17" spans="1:15" ht="12" customHeight="1">
      <c r="A17" s="182"/>
      <c r="C17" s="19" t="s">
        <v>112</v>
      </c>
      <c r="D17" s="189">
        <v>9735</v>
      </c>
      <c r="E17" s="189">
        <v>9971</v>
      </c>
      <c r="F17" s="189">
        <v>10036</v>
      </c>
      <c r="G17" s="189">
        <v>10890</v>
      </c>
      <c r="H17" s="189">
        <v>9708</v>
      </c>
      <c r="I17" s="188">
        <f>SUM(2519+4195+3377)</f>
        <v>10091</v>
      </c>
      <c r="J17" s="188">
        <f>SUM(2533+3995+3691)</f>
        <v>10219</v>
      </c>
      <c r="K17" s="188">
        <v>10284</v>
      </c>
      <c r="L17" s="188">
        <v>10192</v>
      </c>
      <c r="M17" s="188"/>
      <c r="N17" s="188"/>
      <c r="O17" s="188"/>
    </row>
    <row r="18" spans="1:15" s="224" customFormat="1" ht="12" customHeight="1">
      <c r="A18" s="185"/>
      <c r="B18" s="273" t="s">
        <v>65</v>
      </c>
      <c r="C18" s="105"/>
      <c r="D18" s="184">
        <f t="shared" ref="D18:L18" si="1">SUM(D13:D17)</f>
        <v>47625</v>
      </c>
      <c r="E18" s="184">
        <f t="shared" si="1"/>
        <v>47728</v>
      </c>
      <c r="F18" s="184">
        <f t="shared" si="1"/>
        <v>49413</v>
      </c>
      <c r="G18" s="184">
        <f t="shared" si="1"/>
        <v>52138</v>
      </c>
      <c r="H18" s="184">
        <f t="shared" si="1"/>
        <v>48030</v>
      </c>
      <c r="I18" s="184">
        <f t="shared" si="1"/>
        <v>49268</v>
      </c>
      <c r="J18" s="184">
        <f t="shared" si="1"/>
        <v>50389</v>
      </c>
      <c r="K18" s="184">
        <f t="shared" si="1"/>
        <v>52621</v>
      </c>
      <c r="L18" s="184">
        <f t="shared" si="1"/>
        <v>51794</v>
      </c>
      <c r="M18" s="184"/>
      <c r="N18" s="184"/>
      <c r="O18" s="184"/>
    </row>
    <row r="19" spans="1:15" ht="12" customHeight="1">
      <c r="A19" s="182"/>
      <c r="B19" s="273"/>
      <c r="C19" s="105"/>
      <c r="D19" s="184"/>
      <c r="E19" s="184"/>
      <c r="F19" s="184"/>
      <c r="G19" s="184"/>
      <c r="H19" s="188"/>
      <c r="I19" s="188"/>
      <c r="J19" s="188"/>
      <c r="K19" s="188"/>
      <c r="L19" s="188"/>
      <c r="M19" s="188"/>
      <c r="N19" s="188"/>
      <c r="O19" s="188"/>
    </row>
    <row r="20" spans="1:15" ht="12" customHeight="1">
      <c r="A20" s="182"/>
      <c r="B20" s="273" t="s">
        <v>66</v>
      </c>
      <c r="C20" s="105"/>
      <c r="D20" s="184">
        <v>17781</v>
      </c>
      <c r="E20" s="184">
        <v>17423</v>
      </c>
      <c r="F20" s="184">
        <v>19413</v>
      </c>
      <c r="G20" s="184">
        <v>30774</v>
      </c>
      <c r="H20" s="184">
        <v>17590</v>
      </c>
      <c r="I20" s="184">
        <v>17150</v>
      </c>
      <c r="J20" s="184">
        <v>22365</v>
      </c>
      <c r="K20" s="184">
        <v>27133</v>
      </c>
      <c r="L20" s="184">
        <v>16563</v>
      </c>
      <c r="M20" s="188"/>
      <c r="N20" s="188"/>
      <c r="O20" s="188"/>
    </row>
    <row r="21" spans="1:15" ht="12" customHeight="1">
      <c r="A21" s="182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</row>
    <row r="22" spans="1:15" s="224" customFormat="1" ht="12" customHeight="1">
      <c r="A22" s="106" t="s">
        <v>9</v>
      </c>
      <c r="B22" s="197"/>
      <c r="C22" s="90"/>
      <c r="D22" s="190">
        <f>SUM(D20,D18,D11)</f>
        <v>144832</v>
      </c>
      <c r="E22" s="190">
        <f>SUM(E11+E18+E20)</f>
        <v>142486</v>
      </c>
      <c r="F22" s="190">
        <f>SUM(F11+F18+F20)</f>
        <v>151774</v>
      </c>
      <c r="G22" s="190">
        <f t="shared" ref="G22:L22" si="2">SUM(G20,G18,G11)</f>
        <v>170200</v>
      </c>
      <c r="H22" s="190">
        <f t="shared" si="2"/>
        <v>146510</v>
      </c>
      <c r="I22" s="190">
        <f t="shared" si="2"/>
        <v>150447</v>
      </c>
      <c r="J22" s="190">
        <f t="shared" si="2"/>
        <v>160794</v>
      </c>
      <c r="K22" s="192">
        <f t="shared" si="2"/>
        <v>176720</v>
      </c>
      <c r="L22" s="192">
        <f t="shared" si="2"/>
        <v>159258</v>
      </c>
      <c r="M22" s="190"/>
      <c r="N22" s="190"/>
      <c r="O22" s="192"/>
    </row>
    <row r="23" spans="1:15" s="224" customFormat="1" ht="12" customHeight="1">
      <c r="A23" s="185"/>
      <c r="B23" s="105"/>
      <c r="C23" s="105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</row>
    <row r="24" spans="1:15" s="224" customFormat="1" ht="12" customHeight="1">
      <c r="A24" s="106" t="s">
        <v>105</v>
      </c>
      <c r="B24" s="197"/>
      <c r="C24" s="90"/>
      <c r="D24" s="192">
        <v>-62483</v>
      </c>
      <c r="E24" s="192">
        <v>-62645</v>
      </c>
      <c r="F24" s="192">
        <v>-67500</v>
      </c>
      <c r="G24" s="192">
        <v>-83390</v>
      </c>
      <c r="H24" s="192">
        <v>-64210</v>
      </c>
      <c r="I24" s="192">
        <v>-65237</v>
      </c>
      <c r="J24" s="192">
        <v>-70932</v>
      </c>
      <c r="K24" s="192">
        <v>-90318</v>
      </c>
      <c r="L24" s="192">
        <v>-69687</v>
      </c>
      <c r="M24" s="192"/>
      <c r="N24" s="192"/>
      <c r="O24" s="192"/>
    </row>
    <row r="25" spans="1:15" s="224" customFormat="1" ht="12" customHeight="1">
      <c r="A25" s="185"/>
      <c r="B25" s="105"/>
      <c r="C25" s="105"/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</row>
    <row r="26" spans="1:15" s="224" customFormat="1" ht="12" customHeight="1">
      <c r="A26" s="106" t="s">
        <v>145</v>
      </c>
      <c r="B26" s="197"/>
      <c r="C26" s="90"/>
      <c r="D26" s="192">
        <f>SUM(D22:D24)</f>
        <v>82349</v>
      </c>
      <c r="E26" s="192">
        <f>SUM(E22+E24)</f>
        <v>79841</v>
      </c>
      <c r="F26" s="192">
        <f>SUM(F22+F24)</f>
        <v>84274</v>
      </c>
      <c r="G26" s="192">
        <f t="shared" ref="G26:L26" si="3">SUM(G22:G24)</f>
        <v>86810</v>
      </c>
      <c r="H26" s="192">
        <f t="shared" si="3"/>
        <v>82300</v>
      </c>
      <c r="I26" s="192">
        <f t="shared" si="3"/>
        <v>85210</v>
      </c>
      <c r="J26" s="192">
        <f t="shared" si="3"/>
        <v>89862</v>
      </c>
      <c r="K26" s="192">
        <f t="shared" si="3"/>
        <v>86402</v>
      </c>
      <c r="L26" s="192">
        <f t="shared" si="3"/>
        <v>89571</v>
      </c>
      <c r="M26" s="192"/>
      <c r="N26" s="192"/>
      <c r="O26" s="192"/>
    </row>
    <row r="27" spans="1:15" ht="12" customHeight="1">
      <c r="A27" s="182"/>
      <c r="B27" s="193"/>
      <c r="C27" s="26" t="s">
        <v>103</v>
      </c>
      <c r="D27" s="188">
        <v>-7218</v>
      </c>
      <c r="E27" s="188">
        <v>3</v>
      </c>
      <c r="F27" s="188">
        <v>0</v>
      </c>
      <c r="G27" s="188">
        <v>0</v>
      </c>
      <c r="H27" s="188">
        <v>-7252</v>
      </c>
      <c r="I27" s="188">
        <v>-81</v>
      </c>
      <c r="J27" s="188">
        <v>1</v>
      </c>
      <c r="K27" s="188">
        <v>0</v>
      </c>
      <c r="L27" s="188">
        <v>-7328</v>
      </c>
      <c r="M27" s="188"/>
      <c r="N27" s="188"/>
      <c r="O27" s="188"/>
    </row>
    <row r="28" spans="1:15" ht="12" customHeight="1">
      <c r="A28" s="182"/>
      <c r="B28" s="193"/>
      <c r="C28" s="230" t="s">
        <v>106</v>
      </c>
      <c r="D28" s="189">
        <f>SUM(-20567-14308+297)</f>
        <v>-34578</v>
      </c>
      <c r="E28" s="189">
        <f>SUM(-16615-14419+722)</f>
        <v>-30312</v>
      </c>
      <c r="F28" s="189">
        <v>-30403</v>
      </c>
      <c r="G28" s="189">
        <v>-30506</v>
      </c>
      <c r="H28" s="189">
        <v>-31232</v>
      </c>
      <c r="I28" s="189">
        <f>SUM(-18846-14847+771)</f>
        <v>-32922</v>
      </c>
      <c r="J28" s="189">
        <f>SUM(-18658-13731+1003)</f>
        <v>-31386</v>
      </c>
      <c r="K28" s="189">
        <v>-27868</v>
      </c>
      <c r="L28" s="189">
        <v>-26967</v>
      </c>
      <c r="M28" s="189"/>
      <c r="N28" s="189"/>
      <c r="O28" s="189"/>
    </row>
    <row r="29" spans="1:15" s="224" customFormat="1" ht="12" customHeight="1">
      <c r="A29" s="106" t="s">
        <v>13</v>
      </c>
      <c r="B29" s="197"/>
      <c r="C29" s="90"/>
      <c r="D29" s="192">
        <f t="shared" ref="D29:H29" si="4">SUM(D26:D28)</f>
        <v>40553</v>
      </c>
      <c r="E29" s="192">
        <f t="shared" si="4"/>
        <v>49532</v>
      </c>
      <c r="F29" s="192">
        <f t="shared" si="4"/>
        <v>53871</v>
      </c>
      <c r="G29" s="192">
        <f t="shared" si="4"/>
        <v>56304</v>
      </c>
      <c r="H29" s="192">
        <f t="shared" si="4"/>
        <v>43816</v>
      </c>
      <c r="I29" s="192">
        <f>SUM(I26:I28)</f>
        <v>52207</v>
      </c>
      <c r="J29" s="199">
        <f>SUM(J26:J28)</f>
        <v>58477</v>
      </c>
      <c r="K29" s="199">
        <f>SUM(K26:K28)</f>
        <v>58534</v>
      </c>
      <c r="L29" s="199">
        <f>SUM(L26:L28)</f>
        <v>55276</v>
      </c>
      <c r="M29" s="192"/>
      <c r="N29" s="199"/>
      <c r="O29" s="199"/>
    </row>
    <row r="30" spans="1:15" s="200" customFormat="1" ht="12" customHeight="1">
      <c r="A30" s="107"/>
      <c r="C30" s="194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84"/>
    </row>
    <row r="31" spans="1:15" s="224" customFormat="1" ht="12" customHeight="1">
      <c r="A31" s="106" t="s">
        <v>175</v>
      </c>
      <c r="B31" s="197"/>
      <c r="C31" s="90"/>
      <c r="D31" s="192">
        <v>35215</v>
      </c>
      <c r="E31" s="192">
        <v>43803</v>
      </c>
      <c r="F31" s="192">
        <v>48270</v>
      </c>
      <c r="G31" s="192">
        <v>50506</v>
      </c>
      <c r="H31" s="192">
        <v>37995</v>
      </c>
      <c r="I31" s="199">
        <v>46385</v>
      </c>
      <c r="J31" s="192">
        <v>52600</v>
      </c>
      <c r="K31" s="192">
        <v>52405</v>
      </c>
      <c r="L31" s="192">
        <v>49198</v>
      </c>
      <c r="M31" s="199"/>
      <c r="N31" s="192"/>
      <c r="O31" s="192"/>
    </row>
    <row r="32" spans="1:15" s="200" customFormat="1" ht="12" customHeight="1">
      <c r="A32" s="107"/>
      <c r="C32" s="19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</row>
    <row r="33" spans="1:15" s="224" customFormat="1" ht="12" customHeight="1">
      <c r="A33" s="106" t="s">
        <v>229</v>
      </c>
      <c r="B33" s="106"/>
      <c r="C33" s="197"/>
      <c r="D33" s="192">
        <v>17938</v>
      </c>
      <c r="E33" s="192">
        <v>23116</v>
      </c>
      <c r="F33" s="192">
        <v>24485</v>
      </c>
      <c r="G33" s="192">
        <v>28186</v>
      </c>
      <c r="H33" s="192">
        <v>18455</v>
      </c>
      <c r="I33" s="192">
        <v>20553</v>
      </c>
      <c r="J33" s="192">
        <v>22794</v>
      </c>
      <c r="K33" s="192">
        <v>32329</v>
      </c>
      <c r="L33" s="192">
        <v>18948</v>
      </c>
      <c r="M33" s="192"/>
      <c r="N33" s="192"/>
      <c r="O33" s="192"/>
    </row>
    <row r="34" spans="1:15" ht="12" customHeight="1">
      <c r="A34" s="195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</row>
    <row r="35" spans="1:15" ht="12" customHeight="1">
      <c r="A35" s="214" t="s">
        <v>171</v>
      </c>
      <c r="B35" s="213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</row>
    <row r="36" spans="1:15" ht="12" customHeight="1">
      <c r="A36" s="195"/>
      <c r="B36" s="213"/>
      <c r="C36" s="193"/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</row>
    <row r="37" spans="1:15" ht="12" customHeight="1">
      <c r="A37" s="186"/>
      <c r="B37" s="193"/>
      <c r="C37" s="187" t="s">
        <v>110</v>
      </c>
      <c r="D37" s="188">
        <f>SUM(3109+794)</f>
        <v>3903</v>
      </c>
      <c r="E37" s="188">
        <f>SUM(3042+899)</f>
        <v>3941</v>
      </c>
      <c r="F37" s="188">
        <f>SUM(3180+913)</f>
        <v>4093</v>
      </c>
      <c r="G37" s="188">
        <v>4286</v>
      </c>
      <c r="H37" s="188">
        <v>4153</v>
      </c>
      <c r="I37" s="188">
        <f>SUM(3155+960)</f>
        <v>4115</v>
      </c>
      <c r="J37" s="188">
        <f>SUM(3588+1051)</f>
        <v>4639</v>
      </c>
      <c r="K37" s="188">
        <v>3774</v>
      </c>
      <c r="L37" s="188">
        <v>3377</v>
      </c>
      <c r="M37" s="188"/>
      <c r="N37" s="188"/>
      <c r="O37" s="188"/>
    </row>
    <row r="38" spans="1:15" ht="12" customHeight="1">
      <c r="A38" s="186"/>
      <c r="B38" s="193"/>
      <c r="C38" s="187" t="s">
        <v>8</v>
      </c>
      <c r="D38" s="188">
        <f>SUM(2105+344)</f>
        <v>2449</v>
      </c>
      <c r="E38" s="188">
        <f>SUM(2178+335)</f>
        <v>2513</v>
      </c>
      <c r="F38" s="188">
        <f>SUM(2386+369)</f>
        <v>2755</v>
      </c>
      <c r="G38" s="188">
        <v>2722</v>
      </c>
      <c r="H38" s="188">
        <v>2650</v>
      </c>
      <c r="I38" s="188">
        <f>SUM(2365+451)</f>
        <v>2816</v>
      </c>
      <c r="J38" s="188">
        <f>SUM(2710+481)</f>
        <v>3191</v>
      </c>
      <c r="K38" s="188">
        <v>3158</v>
      </c>
      <c r="L38" s="188">
        <v>3833</v>
      </c>
      <c r="M38" s="188"/>
      <c r="N38" s="188"/>
      <c r="O38" s="188"/>
    </row>
    <row r="39" spans="1:15" ht="12" customHeight="1">
      <c r="A39" s="186"/>
      <c r="B39" s="193"/>
      <c r="C39" s="187" t="s">
        <v>120</v>
      </c>
      <c r="D39" s="188">
        <v>2055</v>
      </c>
      <c r="E39" s="188">
        <v>1902</v>
      </c>
      <c r="F39" s="188">
        <v>2389</v>
      </c>
      <c r="G39" s="188">
        <v>3202</v>
      </c>
      <c r="H39" s="188">
        <v>2348</v>
      </c>
      <c r="I39" s="188">
        <v>2045</v>
      </c>
      <c r="J39" s="188">
        <v>2134</v>
      </c>
      <c r="K39" s="188">
        <v>2880</v>
      </c>
      <c r="L39" s="188">
        <v>2625</v>
      </c>
      <c r="M39" s="188"/>
      <c r="N39" s="188"/>
      <c r="O39" s="188"/>
    </row>
    <row r="40" spans="1:15" ht="12" customHeight="1">
      <c r="A40" s="186"/>
      <c r="B40" s="193"/>
      <c r="C40" s="187" t="s">
        <v>111</v>
      </c>
      <c r="D40" s="188">
        <v>314</v>
      </c>
      <c r="E40" s="188">
        <v>264</v>
      </c>
      <c r="F40" s="188">
        <v>393</v>
      </c>
      <c r="G40" s="188">
        <v>412</v>
      </c>
      <c r="H40" s="188">
        <v>350</v>
      </c>
      <c r="I40" s="188">
        <v>359</v>
      </c>
      <c r="J40" s="188">
        <v>569</v>
      </c>
      <c r="K40" s="188">
        <v>284</v>
      </c>
      <c r="L40" s="188">
        <v>409</v>
      </c>
      <c r="M40" s="188"/>
      <c r="N40" s="188"/>
      <c r="O40" s="188"/>
    </row>
    <row r="41" spans="1:15" ht="12" customHeight="1">
      <c r="A41" s="182"/>
      <c r="B41" s="273" t="s">
        <v>64</v>
      </c>
      <c r="D41" s="184">
        <f t="shared" ref="D41" si="5">SUM(D37:D40)</f>
        <v>8721</v>
      </c>
      <c r="E41" s="184">
        <f>SUM(E37:E40)</f>
        <v>8620</v>
      </c>
      <c r="F41" s="184">
        <f>SUM(F37:F40)</f>
        <v>9630</v>
      </c>
      <c r="G41" s="184">
        <f t="shared" ref="G41:L41" si="6">SUM(G37:G40)</f>
        <v>10622</v>
      </c>
      <c r="H41" s="184">
        <f t="shared" si="6"/>
        <v>9501</v>
      </c>
      <c r="I41" s="184">
        <f t="shared" si="6"/>
        <v>9335</v>
      </c>
      <c r="J41" s="184">
        <f t="shared" si="6"/>
        <v>10533</v>
      </c>
      <c r="K41" s="184">
        <f t="shared" si="6"/>
        <v>10096</v>
      </c>
      <c r="L41" s="184">
        <f t="shared" si="6"/>
        <v>10244</v>
      </c>
      <c r="M41" s="184"/>
      <c r="N41" s="184"/>
      <c r="O41" s="184"/>
    </row>
    <row r="42" spans="1:15" ht="12" customHeight="1">
      <c r="A42" s="182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</row>
    <row r="43" spans="1:15" ht="12" customHeight="1">
      <c r="A43" s="182"/>
      <c r="C43" s="19" t="s">
        <v>158</v>
      </c>
      <c r="D43" s="189">
        <v>1183</v>
      </c>
      <c r="E43" s="189">
        <v>1202</v>
      </c>
      <c r="F43" s="189">
        <v>1422</v>
      </c>
      <c r="G43" s="189">
        <v>1258</v>
      </c>
      <c r="H43" s="189">
        <v>1229</v>
      </c>
      <c r="I43" s="188">
        <v>1202</v>
      </c>
      <c r="J43" s="188">
        <v>1201</v>
      </c>
      <c r="K43" s="188">
        <v>1369</v>
      </c>
      <c r="L43" s="188">
        <v>1232</v>
      </c>
      <c r="M43" s="188"/>
      <c r="N43" s="188"/>
      <c r="O43" s="188"/>
    </row>
    <row r="44" spans="1:15" ht="12" customHeight="1">
      <c r="A44" s="182"/>
      <c r="C44" s="19" t="s">
        <v>159</v>
      </c>
      <c r="D44" s="189">
        <v>1168</v>
      </c>
      <c r="E44" s="189">
        <v>1224</v>
      </c>
      <c r="F44" s="189">
        <v>1251</v>
      </c>
      <c r="G44" s="189">
        <v>1286</v>
      </c>
      <c r="H44" s="189">
        <v>1274</v>
      </c>
      <c r="I44" s="188">
        <v>1277</v>
      </c>
      <c r="J44" s="188">
        <v>1274</v>
      </c>
      <c r="K44" s="188">
        <v>1305</v>
      </c>
      <c r="L44" s="188">
        <v>1308</v>
      </c>
      <c r="M44" s="188"/>
      <c r="N44" s="188"/>
      <c r="O44" s="188"/>
    </row>
    <row r="45" spans="1:15" ht="12" customHeight="1">
      <c r="A45" s="182"/>
      <c r="C45" s="19" t="s">
        <v>7</v>
      </c>
      <c r="D45" s="189">
        <v>1234</v>
      </c>
      <c r="E45" s="189">
        <v>1289</v>
      </c>
      <c r="F45" s="189">
        <v>1302</v>
      </c>
      <c r="G45" s="189">
        <v>1355</v>
      </c>
      <c r="H45" s="189">
        <v>1363</v>
      </c>
      <c r="I45" s="188">
        <v>1341</v>
      </c>
      <c r="J45" s="188">
        <v>1330</v>
      </c>
      <c r="K45" s="188">
        <v>1423</v>
      </c>
      <c r="L45" s="188">
        <v>1429</v>
      </c>
      <c r="M45" s="188"/>
      <c r="N45" s="188"/>
      <c r="O45" s="188"/>
    </row>
    <row r="46" spans="1:15" ht="12" customHeight="1">
      <c r="A46" s="182"/>
      <c r="C46" s="19" t="s">
        <v>120</v>
      </c>
      <c r="D46" s="189">
        <v>78</v>
      </c>
      <c r="E46" s="189">
        <v>68</v>
      </c>
      <c r="F46" s="189">
        <v>77</v>
      </c>
      <c r="G46" s="189">
        <v>91</v>
      </c>
      <c r="H46" s="189">
        <v>54</v>
      </c>
      <c r="I46" s="188">
        <v>51</v>
      </c>
      <c r="J46" s="188">
        <v>54</v>
      </c>
      <c r="K46" s="188">
        <v>62</v>
      </c>
      <c r="L46" s="188">
        <v>45</v>
      </c>
      <c r="M46" s="188"/>
      <c r="N46" s="188"/>
      <c r="O46" s="188"/>
    </row>
    <row r="47" spans="1:15" ht="12" customHeight="1">
      <c r="A47" s="182"/>
      <c r="C47" s="19" t="s">
        <v>112</v>
      </c>
      <c r="D47" s="189">
        <v>1592</v>
      </c>
      <c r="E47" s="189">
        <v>1595</v>
      </c>
      <c r="F47" s="189">
        <v>1650</v>
      </c>
      <c r="G47" s="189">
        <v>1796</v>
      </c>
      <c r="H47" s="189">
        <v>1878</v>
      </c>
      <c r="I47" s="188">
        <f>SUM(695+839+393)</f>
        <v>1927</v>
      </c>
      <c r="J47" s="188">
        <f>SUM(693+968+406)</f>
        <v>2067</v>
      </c>
      <c r="K47" s="188">
        <v>1827</v>
      </c>
      <c r="L47" s="188">
        <v>1745</v>
      </c>
      <c r="M47" s="188"/>
      <c r="N47" s="188"/>
      <c r="O47" s="188"/>
    </row>
    <row r="48" spans="1:15" ht="12" customHeight="1">
      <c r="A48" s="182"/>
      <c r="B48" s="273" t="s">
        <v>65</v>
      </c>
      <c r="D48" s="201">
        <f t="shared" ref="D48:L48" si="7">SUM(D43:D47)</f>
        <v>5255</v>
      </c>
      <c r="E48" s="201">
        <f t="shared" si="7"/>
        <v>5378</v>
      </c>
      <c r="F48" s="201">
        <f t="shared" si="7"/>
        <v>5702</v>
      </c>
      <c r="G48" s="201">
        <f t="shared" si="7"/>
        <v>5786</v>
      </c>
      <c r="H48" s="201">
        <f t="shared" si="7"/>
        <v>5798</v>
      </c>
      <c r="I48" s="184">
        <f t="shared" si="7"/>
        <v>5798</v>
      </c>
      <c r="J48" s="184">
        <f t="shared" si="7"/>
        <v>5926</v>
      </c>
      <c r="K48" s="184">
        <f t="shared" si="7"/>
        <v>5986</v>
      </c>
      <c r="L48" s="184">
        <f t="shared" si="7"/>
        <v>5759</v>
      </c>
      <c r="M48" s="184"/>
      <c r="N48" s="184"/>
      <c r="O48" s="184"/>
    </row>
    <row r="49" spans="1:15" ht="12" customHeight="1">
      <c r="A49" s="182"/>
      <c r="B49" s="193"/>
      <c r="D49" s="189"/>
      <c r="E49" s="189"/>
      <c r="F49" s="189"/>
      <c r="G49" s="189"/>
      <c r="H49" s="189"/>
      <c r="I49" s="188"/>
      <c r="J49" s="188"/>
      <c r="K49" s="188"/>
      <c r="L49" s="188"/>
      <c r="M49" s="188"/>
      <c r="N49" s="188"/>
      <c r="O49" s="188"/>
    </row>
    <row r="50" spans="1:15" ht="12" customHeight="1">
      <c r="A50" s="182"/>
      <c r="B50" s="273" t="s">
        <v>66</v>
      </c>
      <c r="D50" s="184">
        <v>574</v>
      </c>
      <c r="E50" s="184">
        <v>707</v>
      </c>
      <c r="F50" s="184">
        <v>548</v>
      </c>
      <c r="G50" s="184">
        <v>2246</v>
      </c>
      <c r="H50" s="184">
        <v>506</v>
      </c>
      <c r="I50" s="184">
        <v>534</v>
      </c>
      <c r="J50" s="184">
        <v>808</v>
      </c>
      <c r="K50" s="184">
        <v>782</v>
      </c>
      <c r="L50" s="184">
        <v>575</v>
      </c>
      <c r="M50" s="184"/>
      <c r="N50" s="184"/>
      <c r="O50" s="184"/>
    </row>
    <row r="51" spans="1:15" ht="12" customHeight="1">
      <c r="A51" s="196"/>
      <c r="B51" s="213"/>
      <c r="C51" s="193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</row>
    <row r="52" spans="1:15" s="224" customFormat="1" ht="12" customHeight="1">
      <c r="A52" s="106" t="s">
        <v>9</v>
      </c>
      <c r="B52" s="197"/>
      <c r="C52" s="90"/>
      <c r="D52" s="192">
        <f t="shared" ref="D52:L52" si="8">SUM(D41+D48+D50)</f>
        <v>14550</v>
      </c>
      <c r="E52" s="192">
        <f t="shared" si="8"/>
        <v>14705</v>
      </c>
      <c r="F52" s="192">
        <f t="shared" si="8"/>
        <v>15880</v>
      </c>
      <c r="G52" s="192">
        <f t="shared" si="8"/>
        <v>18654</v>
      </c>
      <c r="H52" s="192">
        <f t="shared" si="8"/>
        <v>15805</v>
      </c>
      <c r="I52" s="192">
        <f t="shared" si="8"/>
        <v>15667</v>
      </c>
      <c r="J52" s="192">
        <f t="shared" si="8"/>
        <v>17267</v>
      </c>
      <c r="K52" s="192">
        <f t="shared" si="8"/>
        <v>16864</v>
      </c>
      <c r="L52" s="192">
        <f t="shared" si="8"/>
        <v>16578</v>
      </c>
      <c r="M52" s="192"/>
      <c r="N52" s="192"/>
      <c r="O52" s="192"/>
    </row>
    <row r="53" spans="1:15" s="224" customFormat="1" ht="12" customHeight="1">
      <c r="A53" s="185"/>
      <c r="B53" s="105"/>
      <c r="C53" s="105"/>
      <c r="D53" s="184"/>
      <c r="E53" s="184"/>
      <c r="F53" s="184"/>
      <c r="G53" s="184"/>
      <c r="H53" s="184"/>
      <c r="I53" s="184"/>
      <c r="J53" s="184"/>
      <c r="K53" s="184"/>
      <c r="L53" s="184"/>
      <c r="M53" s="184"/>
      <c r="N53" s="184"/>
      <c r="O53" s="184"/>
    </row>
    <row r="54" spans="1:15" s="224" customFormat="1" ht="12" customHeight="1">
      <c r="A54" s="106" t="s">
        <v>105</v>
      </c>
      <c r="B54" s="197"/>
      <c r="C54" s="90"/>
      <c r="D54" s="192">
        <v>-4652</v>
      </c>
      <c r="E54" s="192">
        <v>-4452</v>
      </c>
      <c r="F54" s="192">
        <v>-4954</v>
      </c>
      <c r="G54" s="192">
        <v>-7596</v>
      </c>
      <c r="H54" s="192">
        <v>-5004</v>
      </c>
      <c r="I54" s="192">
        <v>-4476</v>
      </c>
      <c r="J54" s="192">
        <v>-5506</v>
      </c>
      <c r="K54" s="192">
        <v>-6163</v>
      </c>
      <c r="L54" s="192">
        <v>-5315</v>
      </c>
      <c r="M54" s="192"/>
      <c r="N54" s="192"/>
      <c r="O54" s="192"/>
    </row>
    <row r="55" spans="1:15" s="224" customFormat="1" ht="12" customHeight="1">
      <c r="A55" s="185"/>
      <c r="B55" s="105"/>
      <c r="C55" s="105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</row>
    <row r="56" spans="1:15" s="224" customFormat="1" ht="12" customHeight="1">
      <c r="A56" s="106" t="s">
        <v>145</v>
      </c>
      <c r="B56" s="197"/>
      <c r="C56" s="90"/>
      <c r="D56" s="192">
        <f>SUM(D52:D54)</f>
        <v>9898</v>
      </c>
      <c r="E56" s="192">
        <f>SUM(E52+E54)</f>
        <v>10253</v>
      </c>
      <c r="F56" s="192">
        <f>SUM(F52+F54)</f>
        <v>10926</v>
      </c>
      <c r="G56" s="192">
        <f t="shared" ref="G56:L56" si="9">SUM(G52:G54)</f>
        <v>11058</v>
      </c>
      <c r="H56" s="192">
        <f t="shared" si="9"/>
        <v>10801</v>
      </c>
      <c r="I56" s="192">
        <f t="shared" si="9"/>
        <v>11191</v>
      </c>
      <c r="J56" s="192">
        <f t="shared" si="9"/>
        <v>11761</v>
      </c>
      <c r="K56" s="192">
        <f t="shared" si="9"/>
        <v>10701</v>
      </c>
      <c r="L56" s="192">
        <f t="shared" si="9"/>
        <v>11263</v>
      </c>
      <c r="M56" s="192"/>
      <c r="N56" s="192"/>
      <c r="O56" s="192"/>
    </row>
    <row r="57" spans="1:15" ht="12" customHeight="1">
      <c r="A57" s="195"/>
      <c r="B57" s="193"/>
      <c r="C57" s="198" t="s">
        <v>106</v>
      </c>
      <c r="D57" s="189">
        <f>SUM(-1602-2478+36)</f>
        <v>-4044</v>
      </c>
      <c r="E57" s="189">
        <f>SUM(-1310-2389+41)</f>
        <v>-3658</v>
      </c>
      <c r="F57" s="189">
        <f>SUM(26-1474-2616)</f>
        <v>-4064</v>
      </c>
      <c r="G57" s="189">
        <v>-4780</v>
      </c>
      <c r="H57" s="189">
        <v>-3854</v>
      </c>
      <c r="I57" s="189">
        <f>SUM(-1661-3001+7)</f>
        <v>-4655</v>
      </c>
      <c r="J57" s="189">
        <f>SUM(-1470-2426+28)</f>
        <v>-3868</v>
      </c>
      <c r="K57" s="189">
        <v>-4299</v>
      </c>
      <c r="L57" s="189">
        <v>-4481</v>
      </c>
      <c r="M57" s="189"/>
      <c r="N57" s="189"/>
      <c r="O57" s="189"/>
    </row>
    <row r="58" spans="1:15" s="224" customFormat="1" ht="12" customHeight="1">
      <c r="A58" s="106" t="s">
        <v>13</v>
      </c>
      <c r="B58" s="197"/>
      <c r="C58" s="90"/>
      <c r="D58" s="199">
        <f t="shared" ref="D58:K58" si="10">SUM(D56:D57)</f>
        <v>5854</v>
      </c>
      <c r="E58" s="199">
        <f t="shared" si="10"/>
        <v>6595</v>
      </c>
      <c r="F58" s="199">
        <f t="shared" si="10"/>
        <v>6862</v>
      </c>
      <c r="G58" s="199">
        <f t="shared" si="10"/>
        <v>6278</v>
      </c>
      <c r="H58" s="199">
        <f t="shared" si="10"/>
        <v>6947</v>
      </c>
      <c r="I58" s="199">
        <f t="shared" si="10"/>
        <v>6536</v>
      </c>
      <c r="J58" s="199">
        <f t="shared" si="10"/>
        <v>7893</v>
      </c>
      <c r="K58" s="199">
        <f t="shared" si="10"/>
        <v>6402</v>
      </c>
      <c r="L58" s="199">
        <f>SUM(L56:L57)</f>
        <v>6782</v>
      </c>
      <c r="M58" s="199"/>
      <c r="N58" s="199"/>
      <c r="O58" s="199"/>
    </row>
    <row r="59" spans="1:15" s="200" customFormat="1" ht="12" customHeight="1">
      <c r="A59" s="107"/>
      <c r="C59" s="194"/>
      <c r="D59" s="201"/>
      <c r="E59" s="201"/>
      <c r="F59" s="201"/>
      <c r="G59" s="201"/>
      <c r="H59" s="201"/>
      <c r="I59" s="201"/>
      <c r="J59" s="201"/>
      <c r="K59" s="201"/>
      <c r="L59" s="201"/>
      <c r="M59" s="201"/>
      <c r="N59" s="201"/>
      <c r="O59" s="201"/>
    </row>
    <row r="60" spans="1:15" s="224" customFormat="1" ht="12" customHeight="1">
      <c r="A60" s="106" t="s">
        <v>175</v>
      </c>
      <c r="B60" s="197"/>
      <c r="C60" s="90"/>
      <c r="D60" s="199">
        <v>5644</v>
      </c>
      <c r="E60" s="199">
        <v>6384</v>
      </c>
      <c r="F60" s="199">
        <v>6675</v>
      </c>
      <c r="G60" s="199">
        <v>6095</v>
      </c>
      <c r="H60" s="199">
        <v>6725</v>
      </c>
      <c r="I60" s="199">
        <v>6324</v>
      </c>
      <c r="J60" s="199">
        <v>7689</v>
      </c>
      <c r="K60" s="199">
        <v>6181</v>
      </c>
      <c r="L60" s="199">
        <v>6529</v>
      </c>
      <c r="M60" s="199"/>
      <c r="N60" s="199"/>
      <c r="O60" s="199"/>
    </row>
    <row r="61" spans="1:15" s="200" customFormat="1" ht="12" customHeight="1">
      <c r="A61" s="107"/>
      <c r="C61" s="194"/>
      <c r="D61" s="201"/>
      <c r="E61" s="201"/>
      <c r="F61" s="201"/>
      <c r="G61" s="201"/>
      <c r="H61" s="201"/>
      <c r="I61" s="201"/>
      <c r="J61" s="201"/>
      <c r="K61" s="201"/>
      <c r="L61" s="201"/>
      <c r="M61" s="201"/>
      <c r="N61" s="201"/>
      <c r="O61" s="201"/>
    </row>
    <row r="62" spans="1:15" s="224" customFormat="1" ht="12" customHeight="1">
      <c r="A62" s="106" t="s">
        <v>229</v>
      </c>
      <c r="B62" s="106"/>
      <c r="C62" s="197"/>
      <c r="D62" s="192">
        <v>3489</v>
      </c>
      <c r="E62" s="192">
        <v>3990</v>
      </c>
      <c r="F62" s="192">
        <v>1971</v>
      </c>
      <c r="G62" s="192">
        <v>2874</v>
      </c>
      <c r="H62" s="192">
        <v>1598</v>
      </c>
      <c r="I62" s="192">
        <v>2610</v>
      </c>
      <c r="J62" s="192">
        <v>5404</v>
      </c>
      <c r="K62" s="192">
        <v>5532</v>
      </c>
      <c r="L62" s="192">
        <v>4053</v>
      </c>
      <c r="M62" s="192"/>
      <c r="N62" s="192"/>
      <c r="O62" s="192"/>
    </row>
    <row r="63" spans="1:15" ht="12" customHeight="1">
      <c r="A63" s="202"/>
      <c r="B63" s="203"/>
      <c r="C63" s="204"/>
      <c r="D63" s="215"/>
      <c r="E63" s="215"/>
      <c r="F63" s="215"/>
      <c r="G63" s="215"/>
      <c r="H63" s="215"/>
      <c r="I63" s="215"/>
      <c r="J63" s="215"/>
      <c r="K63" s="352"/>
      <c r="L63" s="215"/>
      <c r="M63" s="215"/>
      <c r="N63" s="215"/>
      <c r="O63" s="352"/>
    </row>
    <row r="64" spans="1:15" ht="12" customHeight="1">
      <c r="A64" s="216" t="s">
        <v>154</v>
      </c>
      <c r="C64" s="187"/>
      <c r="D64" s="205"/>
      <c r="E64" s="205"/>
      <c r="F64" s="205"/>
      <c r="G64" s="205"/>
      <c r="H64" s="205"/>
      <c r="I64" s="205"/>
      <c r="J64" s="205"/>
      <c r="K64" s="205"/>
      <c r="L64" s="205"/>
      <c r="M64" s="205"/>
      <c r="N64" s="205"/>
      <c r="O64" s="205"/>
    </row>
    <row r="65" spans="1:15" ht="12" customHeight="1" thickBot="1">
      <c r="A65" s="217" t="s">
        <v>155</v>
      </c>
      <c r="B65" s="218"/>
      <c r="C65" s="218"/>
      <c r="D65" s="219">
        <v>5.52</v>
      </c>
      <c r="E65" s="219">
        <v>5.62</v>
      </c>
      <c r="F65" s="219">
        <v>5.72</v>
      </c>
      <c r="G65" s="219">
        <v>5.9</v>
      </c>
      <c r="H65" s="219">
        <v>5.86</v>
      </c>
      <c r="I65" s="219">
        <v>5.76</v>
      </c>
      <c r="J65" s="219">
        <v>5.75</v>
      </c>
      <c r="K65" s="219">
        <v>5.9</v>
      </c>
      <c r="L65" s="219">
        <v>5.93</v>
      </c>
      <c r="M65" s="219"/>
      <c r="N65" s="219"/>
      <c r="O65" s="219"/>
    </row>
    <row r="66" spans="1:15" ht="12" customHeight="1">
      <c r="A66" s="206"/>
      <c r="B66" s="208"/>
      <c r="C66" s="206"/>
      <c r="D66" s="207"/>
      <c r="E66" s="206"/>
      <c r="F66" s="206"/>
      <c r="G66" s="206"/>
    </row>
    <row r="67" spans="1:15" ht="12" customHeight="1">
      <c r="A67" s="345"/>
      <c r="B67" s="208"/>
      <c r="C67" s="206"/>
      <c r="D67" s="207"/>
      <c r="E67" s="206"/>
      <c r="F67" s="206"/>
      <c r="G67" s="206"/>
    </row>
    <row r="68" spans="1:15" ht="12" customHeight="1">
      <c r="A68" s="203"/>
      <c r="B68" s="203"/>
      <c r="C68" s="206"/>
      <c r="D68" s="207"/>
      <c r="E68" s="206"/>
      <c r="F68" s="206"/>
      <c r="G68" s="206"/>
    </row>
    <row r="69" spans="1:15" ht="12" customHeight="1">
      <c r="A69" s="203"/>
      <c r="B69" s="208"/>
      <c r="C69" s="203"/>
      <c r="D69" s="207"/>
      <c r="E69" s="203"/>
      <c r="F69" s="203"/>
      <c r="G69" s="203"/>
    </row>
    <row r="70" spans="1:15" ht="12" customHeight="1">
      <c r="A70" s="203"/>
      <c r="B70" s="203"/>
      <c r="C70" s="203"/>
      <c r="D70" s="207"/>
      <c r="E70" s="203"/>
      <c r="F70" s="203"/>
      <c r="G70" s="203"/>
    </row>
    <row r="71" spans="1:15" ht="12" customHeight="1">
      <c r="A71" s="203"/>
      <c r="B71" s="203"/>
      <c r="C71" s="203"/>
      <c r="D71" s="207"/>
      <c r="E71" s="203"/>
      <c r="F71" s="203"/>
      <c r="G71" s="203"/>
    </row>
    <row r="72" spans="1:15" ht="12" customHeight="1">
      <c r="A72" s="203"/>
      <c r="B72" s="203"/>
      <c r="C72" s="203"/>
      <c r="D72" s="207"/>
      <c r="E72" s="203"/>
      <c r="F72" s="203"/>
      <c r="G72" s="203"/>
    </row>
    <row r="73" spans="1:15" ht="12" customHeight="1">
      <c r="A73" s="203"/>
      <c r="B73" s="203"/>
      <c r="C73" s="203"/>
      <c r="D73" s="207"/>
      <c r="E73" s="203"/>
      <c r="F73" s="203"/>
      <c r="G73" s="203"/>
    </row>
    <row r="74" spans="1:15" ht="12" customHeight="1">
      <c r="A74" s="203"/>
      <c r="B74" s="203"/>
      <c r="C74" s="203"/>
      <c r="D74" s="207"/>
      <c r="E74" s="203"/>
      <c r="F74" s="203"/>
      <c r="G74" s="203"/>
    </row>
    <row r="75" spans="1:15" ht="12" customHeight="1">
      <c r="A75" s="203"/>
      <c r="B75" s="208"/>
      <c r="C75" s="203"/>
      <c r="D75" s="207"/>
      <c r="E75" s="203"/>
      <c r="F75" s="203"/>
      <c r="G75" s="203"/>
    </row>
    <row r="76" spans="1:15" ht="12" customHeight="1">
      <c r="A76" s="203"/>
      <c r="B76" s="208"/>
      <c r="C76" s="203"/>
      <c r="D76" s="207"/>
      <c r="E76" s="203"/>
      <c r="F76" s="203"/>
      <c r="G76" s="203"/>
    </row>
    <row r="77" spans="1:15" ht="12" customHeight="1">
      <c r="A77" s="203"/>
      <c r="B77" s="208"/>
      <c r="C77" s="203"/>
      <c r="D77" s="207"/>
      <c r="E77" s="203"/>
      <c r="F77" s="203"/>
      <c r="G77" s="203"/>
    </row>
    <row r="78" spans="1:15" ht="12" customHeight="1">
      <c r="A78" s="208"/>
      <c r="B78" s="204"/>
      <c r="C78" s="208"/>
      <c r="D78" s="207"/>
      <c r="E78" s="208"/>
      <c r="F78" s="208"/>
      <c r="G78" s="208"/>
    </row>
    <row r="79" spans="1:15" ht="12" customHeight="1">
      <c r="A79" s="203"/>
      <c r="B79" s="208"/>
      <c r="C79" s="203"/>
      <c r="D79" s="207"/>
      <c r="E79" s="203"/>
      <c r="F79" s="203"/>
      <c r="G79" s="203"/>
    </row>
    <row r="80" spans="1:15" ht="12" customHeight="1">
      <c r="A80" s="203"/>
      <c r="B80" s="203"/>
      <c r="C80" s="203"/>
      <c r="D80" s="207"/>
      <c r="E80" s="203"/>
      <c r="F80" s="203"/>
      <c r="G80" s="203"/>
    </row>
    <row r="81" spans="1:7" ht="12" customHeight="1">
      <c r="A81" s="203"/>
      <c r="B81" s="208"/>
      <c r="C81" s="203"/>
      <c r="D81" s="207"/>
      <c r="E81" s="203"/>
      <c r="F81" s="203"/>
      <c r="G81" s="203"/>
    </row>
    <row r="82" spans="1:7" ht="12" customHeight="1">
      <c r="A82" s="203"/>
      <c r="B82" s="203"/>
      <c r="C82" s="203"/>
      <c r="D82" s="207"/>
      <c r="E82" s="203"/>
      <c r="F82" s="203"/>
      <c r="G82" s="203"/>
    </row>
    <row r="83" spans="1:7" ht="12" customHeight="1">
      <c r="A83" s="203"/>
      <c r="B83" s="208"/>
      <c r="C83" s="203"/>
      <c r="D83" s="207"/>
      <c r="E83" s="203"/>
      <c r="F83" s="203"/>
      <c r="G83" s="203"/>
    </row>
    <row r="84" spans="1:7" ht="12" customHeight="1">
      <c r="A84" s="204"/>
      <c r="B84" s="208"/>
      <c r="C84" s="209"/>
      <c r="D84" s="207"/>
      <c r="E84" s="209"/>
      <c r="F84" s="209"/>
      <c r="G84" s="209"/>
    </row>
    <row r="85" spans="1:7" ht="12" customHeight="1">
      <c r="A85" s="203"/>
      <c r="B85" s="208"/>
      <c r="C85" s="203"/>
      <c r="D85" s="207"/>
      <c r="E85" s="203"/>
      <c r="F85" s="203"/>
      <c r="G85" s="203"/>
    </row>
    <row r="86" spans="1:7" ht="12" customHeight="1">
      <c r="A86" s="203"/>
      <c r="B86" s="208"/>
      <c r="C86" s="203"/>
      <c r="D86" s="207"/>
      <c r="E86" s="203"/>
      <c r="F86" s="203"/>
      <c r="G86" s="203"/>
    </row>
    <row r="87" spans="1:7" ht="12" customHeight="1">
      <c r="A87" s="203"/>
      <c r="B87" s="208"/>
      <c r="C87" s="203"/>
      <c r="D87" s="220"/>
      <c r="E87" s="203"/>
      <c r="F87" s="203"/>
      <c r="G87" s="203"/>
    </row>
    <row r="88" spans="1:7" ht="12" customHeight="1">
      <c r="A88" s="221"/>
      <c r="B88" s="203"/>
      <c r="C88" s="206"/>
      <c r="D88" s="210"/>
      <c r="E88" s="206"/>
      <c r="F88" s="206"/>
      <c r="G88" s="206"/>
    </row>
    <row r="89" spans="1:7" ht="12" customHeight="1">
      <c r="A89" s="204"/>
      <c r="B89" s="203"/>
      <c r="C89" s="206"/>
      <c r="D89" s="222"/>
      <c r="E89" s="206"/>
      <c r="F89" s="206"/>
      <c r="G89" s="206"/>
    </row>
    <row r="90" spans="1:7" ht="12" customHeight="1">
      <c r="A90" s="204"/>
      <c r="B90" s="203"/>
      <c r="C90" s="203"/>
      <c r="D90" s="222"/>
      <c r="E90" s="203"/>
      <c r="F90" s="203"/>
      <c r="G90" s="203"/>
    </row>
    <row r="91" spans="1:7" s="193" customFormat="1" ht="15.75" customHeight="1">
      <c r="A91" s="211"/>
      <c r="B91" s="211"/>
      <c r="C91" s="211"/>
      <c r="D91" s="208"/>
      <c r="E91" s="211"/>
      <c r="F91" s="211"/>
      <c r="G91" s="211"/>
    </row>
    <row r="92" spans="1:7" s="193" customFormat="1" ht="27" customHeight="1">
      <c r="A92" s="374"/>
      <c r="B92" s="374"/>
      <c r="C92" s="374"/>
      <c r="D92" s="208"/>
      <c r="E92" s="212"/>
      <c r="F92" s="212"/>
      <c r="G92" s="212"/>
    </row>
    <row r="93" spans="1:7" s="193" customFormat="1">
      <c r="A93" s="187"/>
      <c r="B93" s="213"/>
      <c r="C93" s="19"/>
      <c r="E93" s="19"/>
      <c r="F93" s="19"/>
      <c r="G93" s="19"/>
    </row>
    <row r="94" spans="1:7">
      <c r="A94" s="187"/>
      <c r="C94" s="187"/>
      <c r="E94" s="187"/>
      <c r="F94" s="187"/>
      <c r="G94" s="187"/>
    </row>
    <row r="95" spans="1:7">
      <c r="A95" s="213"/>
      <c r="C95" s="187"/>
      <c r="E95" s="187"/>
      <c r="F95" s="187"/>
      <c r="G95" s="187"/>
    </row>
  </sheetData>
  <mergeCells count="4">
    <mergeCell ref="A92:C92"/>
    <mergeCell ref="D1:G2"/>
    <mergeCell ref="H1:K2"/>
    <mergeCell ref="L1:O2"/>
  </mergeCells>
  <pageMargins left="0.39370078740157483" right="0.39370078740157483" top="0.39370078740157483" bottom="0.39370078740157483" header="0.51181102362204722" footer="0.51181102362204722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120"/>
  <sheetViews>
    <sheetView showGridLines="0" zoomScaleNormal="100" zoomScaleSheetLayoutView="100" workbookViewId="0">
      <pane xSplit="1" ySplit="3" topLeftCell="B4" activePane="bottomRight" state="frozen"/>
      <selection activeCell="B9" sqref="B9:F9"/>
      <selection pane="topRight" activeCell="B9" sqref="B9:F9"/>
      <selection pane="bottomLeft" activeCell="B9" sqref="B9:F9"/>
      <selection pane="bottomRight" activeCell="F17" sqref="F17"/>
    </sheetView>
  </sheetViews>
  <sheetFormatPr defaultColWidth="9.28515625" defaultRowHeight="14.1" customHeight="1"/>
  <cols>
    <col min="1" max="1" width="44.5703125" style="130" customWidth="1"/>
    <col min="2" max="3" width="12.5703125" style="2" customWidth="1"/>
    <col min="4" max="4" width="12.42578125" style="2" customWidth="1"/>
    <col min="5" max="7" width="12.5703125" style="2" customWidth="1"/>
    <col min="8" max="8" width="12.42578125" style="2" customWidth="1"/>
    <col min="9" max="11" width="12.5703125" style="2" customWidth="1"/>
    <col min="12" max="12" width="12.42578125" style="2" customWidth="1"/>
    <col min="13" max="13" width="12.5703125" style="2" customWidth="1"/>
    <col min="14" max="16384" width="9.28515625" style="2"/>
  </cols>
  <sheetData>
    <row r="1" spans="1:13" s="17" customFormat="1" ht="14.1" customHeight="1">
      <c r="A1" s="375" t="s">
        <v>166</v>
      </c>
      <c r="B1" s="373">
        <v>2020</v>
      </c>
      <c r="C1" s="368"/>
      <c r="D1" s="368"/>
      <c r="E1" s="369"/>
      <c r="F1" s="373">
        <v>2021</v>
      </c>
      <c r="G1" s="368"/>
      <c r="H1" s="368"/>
      <c r="I1" s="369"/>
      <c r="J1" s="373">
        <v>2022</v>
      </c>
      <c r="K1" s="368"/>
      <c r="L1" s="368"/>
      <c r="M1" s="369"/>
    </row>
    <row r="2" spans="1:13" s="17" customFormat="1" ht="14.1" customHeight="1" thickBot="1">
      <c r="A2" s="376"/>
      <c r="B2" s="370"/>
      <c r="C2" s="371"/>
      <c r="D2" s="371"/>
      <c r="E2" s="372"/>
      <c r="F2" s="370"/>
      <c r="G2" s="371"/>
      <c r="H2" s="371"/>
      <c r="I2" s="372"/>
      <c r="J2" s="370"/>
      <c r="K2" s="371"/>
      <c r="L2" s="371"/>
      <c r="M2" s="372"/>
    </row>
    <row r="3" spans="1:13" s="17" customFormat="1" ht="14.1" customHeight="1" thickBot="1">
      <c r="A3" s="231"/>
      <c r="B3" s="267" t="s">
        <v>98</v>
      </c>
      <c r="C3" s="67" t="s">
        <v>99</v>
      </c>
      <c r="D3" s="67" t="s">
        <v>100</v>
      </c>
      <c r="E3" s="267" t="s">
        <v>101</v>
      </c>
      <c r="F3" s="267" t="s">
        <v>98</v>
      </c>
      <c r="G3" s="67" t="s">
        <v>99</v>
      </c>
      <c r="H3" s="67" t="s">
        <v>100</v>
      </c>
      <c r="I3" s="267" t="s">
        <v>101</v>
      </c>
      <c r="J3" s="267" t="s">
        <v>98</v>
      </c>
      <c r="K3" s="67" t="s">
        <v>99</v>
      </c>
      <c r="L3" s="67" t="s">
        <v>100</v>
      </c>
      <c r="M3" s="267" t="s">
        <v>101</v>
      </c>
    </row>
    <row r="4" spans="1:13" ht="14.1" customHeight="1"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</row>
    <row r="5" spans="1:13" s="17" customFormat="1" ht="14.1" customHeight="1">
      <c r="A5" s="233" t="s">
        <v>144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</row>
    <row r="6" spans="1:13" s="17" customFormat="1" ht="4.5" customHeight="1">
      <c r="A6" s="17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</row>
    <row r="7" spans="1:13" s="17" customFormat="1" ht="14.1" customHeight="1">
      <c r="A7" s="235" t="s">
        <v>81</v>
      </c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</row>
    <row r="8" spans="1:13" ht="14.1" customHeight="1">
      <c r="B8" s="236"/>
      <c r="C8" s="236"/>
      <c r="D8" s="236"/>
      <c r="E8" s="236"/>
      <c r="F8" s="236"/>
      <c r="G8" s="236"/>
      <c r="H8" s="236"/>
      <c r="I8" s="236"/>
      <c r="J8" s="236"/>
      <c r="K8" s="236"/>
      <c r="L8" s="236"/>
      <c r="M8" s="236"/>
    </row>
    <row r="9" spans="1:13" ht="14.1" customHeight="1">
      <c r="A9" s="130" t="s">
        <v>200</v>
      </c>
      <c r="B9" s="240">
        <v>0.44800000000000001</v>
      </c>
      <c r="C9" s="240">
        <v>0.44500000000000001</v>
      </c>
      <c r="D9" s="240">
        <v>0.43985363991320697</v>
      </c>
      <c r="E9" s="240">
        <v>0.44388499824767402</v>
      </c>
      <c r="F9" s="240">
        <v>0.44400000000000001</v>
      </c>
      <c r="G9" s="240">
        <v>0.439</v>
      </c>
      <c r="H9" s="240" t="s">
        <v>178</v>
      </c>
      <c r="I9" s="240" t="s">
        <v>178</v>
      </c>
      <c r="J9" s="240" t="s">
        <v>178</v>
      </c>
      <c r="K9" s="240"/>
      <c r="L9" s="240"/>
      <c r="M9" s="240"/>
    </row>
    <row r="10" spans="1:13" ht="14.1" customHeight="1">
      <c r="A10" s="130" t="s">
        <v>201</v>
      </c>
      <c r="B10" s="353">
        <v>0.437</v>
      </c>
      <c r="C10" s="353">
        <v>0.443</v>
      </c>
      <c r="D10" s="353">
        <v>0.432</v>
      </c>
      <c r="E10" s="353">
        <v>0.432</v>
      </c>
      <c r="F10" s="353">
        <v>0.43099999999999999</v>
      </c>
      <c r="G10" s="353">
        <v>0.43099999999999999</v>
      </c>
      <c r="H10" s="240" t="s">
        <v>178</v>
      </c>
      <c r="I10" s="240" t="s">
        <v>178</v>
      </c>
      <c r="J10" s="240" t="s">
        <v>178</v>
      </c>
      <c r="K10" s="353"/>
      <c r="L10" s="240"/>
      <c r="M10" s="240"/>
    </row>
    <row r="11" spans="1:13" ht="14.1" customHeight="1">
      <c r="A11" s="130" t="s">
        <v>174</v>
      </c>
      <c r="B11" s="252">
        <v>5378483</v>
      </c>
      <c r="C11" s="252">
        <v>5398060</v>
      </c>
      <c r="D11" s="252">
        <v>5425433</v>
      </c>
      <c r="E11" s="252">
        <v>5427445</v>
      </c>
      <c r="F11" s="252">
        <v>5456138</v>
      </c>
      <c r="G11" s="252">
        <v>5502880</v>
      </c>
      <c r="H11" s="252">
        <f>SUM(H12:H14)</f>
        <v>5582162</v>
      </c>
      <c r="I11" s="252">
        <f>SUM(I12:I14)</f>
        <v>5633817</v>
      </c>
      <c r="J11" s="252">
        <v>5726858</v>
      </c>
      <c r="K11" s="252"/>
      <c r="L11" s="252"/>
      <c r="M11" s="252"/>
    </row>
    <row r="12" spans="1:13" ht="14.1" customHeight="1">
      <c r="A12" s="238" t="s">
        <v>84</v>
      </c>
      <c r="B12" s="239">
        <v>3368221</v>
      </c>
      <c r="C12" s="239">
        <v>3385199</v>
      </c>
      <c r="D12" s="239">
        <v>3425323</v>
      </c>
      <c r="E12" s="239">
        <v>3468397</v>
      </c>
      <c r="F12" s="239">
        <v>3482521</v>
      </c>
      <c r="G12" s="239">
        <v>3504848</v>
      </c>
      <c r="H12" s="239">
        <v>3551214</v>
      </c>
      <c r="I12" s="239">
        <v>3603804</v>
      </c>
      <c r="J12" s="239">
        <v>3636272</v>
      </c>
      <c r="K12" s="239"/>
      <c r="L12" s="239"/>
      <c r="M12" s="239"/>
    </row>
    <row r="13" spans="1:13" ht="14.1" customHeight="1">
      <c r="A13" s="238" t="s">
        <v>85</v>
      </c>
      <c r="B13" s="239">
        <v>1620705</v>
      </c>
      <c r="C13" s="239">
        <v>1602268</v>
      </c>
      <c r="D13" s="239">
        <f>SUM(1928932-353061)</f>
        <v>1575871</v>
      </c>
      <c r="E13" s="239">
        <v>1529144</v>
      </c>
      <c r="F13" s="239">
        <v>1498898</v>
      </c>
      <c r="G13" s="239">
        <v>1475695</v>
      </c>
      <c r="H13" s="239">
        <f>SUM(2030948-H14)</f>
        <v>1465652</v>
      </c>
      <c r="I13" s="239">
        <f>SUM(2030013-I14)</f>
        <v>1451690</v>
      </c>
      <c r="J13" s="239">
        <v>1435606</v>
      </c>
      <c r="K13" s="239"/>
      <c r="L13" s="239"/>
      <c r="M13" s="239"/>
    </row>
    <row r="14" spans="1:13" ht="14.1" customHeight="1">
      <c r="A14" s="238" t="s">
        <v>173</v>
      </c>
      <c r="B14" s="239">
        <v>389557</v>
      </c>
      <c r="C14" s="239">
        <v>410593</v>
      </c>
      <c r="D14" s="239">
        <v>424239</v>
      </c>
      <c r="E14" s="239">
        <v>429904</v>
      </c>
      <c r="F14" s="239">
        <v>474719</v>
      </c>
      <c r="G14" s="239">
        <v>522337</v>
      </c>
      <c r="H14" s="239">
        <v>565296</v>
      </c>
      <c r="I14" s="239">
        <v>578323</v>
      </c>
      <c r="J14" s="239">
        <v>654980</v>
      </c>
      <c r="K14" s="239"/>
      <c r="L14" s="239"/>
      <c r="M14" s="239"/>
    </row>
    <row r="15" spans="1:13" ht="14.1" customHeight="1">
      <c r="A15" s="130" t="s">
        <v>89</v>
      </c>
      <c r="B15" s="239">
        <v>243.2</v>
      </c>
      <c r="C15" s="239">
        <v>254</v>
      </c>
      <c r="D15" s="239">
        <v>241.3</v>
      </c>
      <c r="E15" s="239">
        <v>246</v>
      </c>
      <c r="F15" s="239">
        <v>285.8</v>
      </c>
      <c r="G15" s="239">
        <v>267</v>
      </c>
      <c r="H15" s="239">
        <v>247</v>
      </c>
      <c r="I15" s="239">
        <v>258.8</v>
      </c>
      <c r="J15" s="239">
        <v>256.41517038178955</v>
      </c>
      <c r="K15" s="239"/>
      <c r="L15" s="239"/>
      <c r="M15" s="239"/>
    </row>
    <row r="16" spans="1:13" ht="14.1" customHeight="1">
      <c r="A16" s="130" t="s">
        <v>83</v>
      </c>
      <c r="B16" s="239">
        <v>3540</v>
      </c>
      <c r="C16" s="239">
        <v>3494</v>
      </c>
      <c r="D16" s="239">
        <v>3634</v>
      </c>
      <c r="E16" s="239">
        <v>3592</v>
      </c>
      <c r="F16" s="239">
        <v>3604.443915816209</v>
      </c>
      <c r="G16" s="239">
        <v>3689</v>
      </c>
      <c r="H16" s="239">
        <v>3777.1729372574578</v>
      </c>
      <c r="I16" s="239">
        <v>3754</v>
      </c>
      <c r="J16" s="239">
        <v>3727.2590048586067</v>
      </c>
      <c r="K16" s="239"/>
      <c r="L16" s="239"/>
      <c r="M16" s="239"/>
    </row>
    <row r="17" spans="1:13" ht="14.1" customHeight="1">
      <c r="A17" s="241" t="s">
        <v>84</v>
      </c>
      <c r="B17" s="239">
        <v>5110.425615877326</v>
      </c>
      <c r="C17" s="239">
        <v>5043.3503112273202</v>
      </c>
      <c r="D17" s="239">
        <v>5140.2827402254234</v>
      </c>
      <c r="E17" s="239">
        <v>5078.8546442501638</v>
      </c>
      <c r="F17" s="355">
        <v>5093.9064405826275</v>
      </c>
      <c r="G17" s="239">
        <v>5233</v>
      </c>
      <c r="H17" s="239">
        <v>5356.2808808020163</v>
      </c>
      <c r="I17" s="239">
        <v>5341</v>
      </c>
      <c r="J17" s="239">
        <v>5327.6519403023731</v>
      </c>
      <c r="K17" s="239"/>
      <c r="L17" s="239"/>
      <c r="M17" s="239"/>
    </row>
    <row r="18" spans="1:13" ht="14.1" customHeight="1">
      <c r="A18" s="241" t="s">
        <v>85</v>
      </c>
      <c r="B18" s="239">
        <v>1014</v>
      </c>
      <c r="C18" s="239">
        <v>984</v>
      </c>
      <c r="D18" s="239">
        <v>1239</v>
      </c>
      <c r="E18" s="239">
        <v>1154</v>
      </c>
      <c r="F18" s="239">
        <v>1102.0550609115487</v>
      </c>
      <c r="G18" s="239">
        <v>1185</v>
      </c>
      <c r="H18" s="239">
        <v>1247.8263104373962</v>
      </c>
      <c r="I18" s="239">
        <v>1193</v>
      </c>
      <c r="J18" s="239">
        <v>1180.0674145137805</v>
      </c>
      <c r="K18" s="239"/>
      <c r="L18" s="239"/>
      <c r="M18" s="239"/>
    </row>
    <row r="19" spans="1:13" ht="14.1" customHeight="1">
      <c r="A19" s="241" t="s">
        <v>173</v>
      </c>
      <c r="B19" s="239">
        <v>535.64197869275597</v>
      </c>
      <c r="C19" s="239">
        <v>516.989100826205</v>
      </c>
      <c r="D19" s="239">
        <v>501.27909783023233</v>
      </c>
      <c r="E19" s="239">
        <v>485.08074646545373</v>
      </c>
      <c r="F19" s="239">
        <v>471.26945122374264</v>
      </c>
      <c r="G19" s="239">
        <v>352</v>
      </c>
      <c r="H19" s="239">
        <v>378.52231370694125</v>
      </c>
      <c r="I19" s="239">
        <v>369</v>
      </c>
      <c r="J19" s="239">
        <v>338.43966838336212</v>
      </c>
      <c r="K19" s="239"/>
      <c r="L19" s="239"/>
      <c r="M19" s="239"/>
    </row>
    <row r="20" spans="1:13" ht="14.1" customHeight="1">
      <c r="A20" s="130" t="s">
        <v>86</v>
      </c>
      <c r="B20" s="236">
        <v>0.13300000000000001</v>
      </c>
      <c r="C20" s="236">
        <v>0.11700000000000001</v>
      </c>
      <c r="D20" s="236">
        <v>0.125</v>
      </c>
      <c r="E20" s="236">
        <v>0.15</v>
      </c>
      <c r="F20" s="236">
        <v>0.13114238034772946</v>
      </c>
      <c r="G20" s="236">
        <v>0.121</v>
      </c>
      <c r="H20" s="236">
        <v>0.11246766653824689</v>
      </c>
      <c r="I20" s="236">
        <v>0.11600000000000001</v>
      </c>
      <c r="J20" s="236">
        <v>0.11748706641706037</v>
      </c>
      <c r="K20" s="236"/>
      <c r="L20" s="236"/>
      <c r="M20" s="236"/>
    </row>
    <row r="21" spans="1:13" ht="14.1" customHeight="1">
      <c r="A21" s="241" t="s">
        <v>84</v>
      </c>
      <c r="B21" s="236">
        <v>8.2105282301878538E-2</v>
      </c>
      <c r="C21" s="236">
        <v>6.2137992801895539E-2</v>
      </c>
      <c r="D21" s="236">
        <v>6.1983303621150294E-2</v>
      </c>
      <c r="E21" s="236">
        <v>6.3823884526885005E-2</v>
      </c>
      <c r="F21" s="236">
        <v>7.1010045805261379E-2</v>
      </c>
      <c r="G21" s="236">
        <v>6.5000000000000002E-2</v>
      </c>
      <c r="H21" s="236">
        <v>5.4940296784372719E-2</v>
      </c>
      <c r="I21" s="236">
        <v>5.1999999999999998E-2</v>
      </c>
      <c r="J21" s="236">
        <v>5.8871470322108536E-2</v>
      </c>
      <c r="K21" s="236"/>
      <c r="L21" s="236"/>
      <c r="M21" s="236"/>
    </row>
    <row r="22" spans="1:13" ht="14.1" customHeight="1">
      <c r="A22" s="241" t="s">
        <v>85</v>
      </c>
      <c r="B22" s="236">
        <v>0.21898842502613849</v>
      </c>
      <c r="C22" s="236">
        <v>0.20949232343123486</v>
      </c>
      <c r="D22" s="236">
        <v>0.23099785167696882</v>
      </c>
      <c r="E22" s="236">
        <v>0.29874743603815901</v>
      </c>
      <c r="F22" s="236">
        <v>0.23797751996739089</v>
      </c>
      <c r="G22" s="236">
        <v>0.219</v>
      </c>
      <c r="H22" s="236">
        <v>0.21318028356679217</v>
      </c>
      <c r="I22" s="236">
        <v>0.22900000000000001</v>
      </c>
      <c r="J22" s="236">
        <v>0.21990138333916726</v>
      </c>
      <c r="K22" s="236"/>
      <c r="L22" s="236"/>
      <c r="M22" s="236"/>
    </row>
    <row r="23" spans="1:13" ht="14.1" customHeight="1">
      <c r="A23" s="253" t="s">
        <v>87</v>
      </c>
      <c r="B23" s="236">
        <v>0.47589999999999999</v>
      </c>
      <c r="C23" s="236">
        <v>0.47239999999999999</v>
      </c>
      <c r="D23" s="236">
        <v>0.49540000000000001</v>
      </c>
      <c r="E23" s="236">
        <v>0.49630000000000002</v>
      </c>
      <c r="F23" s="236">
        <v>0.51421848027552242</v>
      </c>
      <c r="G23" s="236">
        <v>0.52759999999999996</v>
      </c>
      <c r="H23" s="236">
        <v>0.54459999999999997</v>
      </c>
      <c r="I23" s="236">
        <v>0.5484</v>
      </c>
      <c r="J23" s="236">
        <v>0.56346160298198844</v>
      </c>
      <c r="K23" s="236"/>
      <c r="L23" s="236"/>
      <c r="M23" s="236"/>
    </row>
    <row r="24" spans="1:13" ht="14.1" customHeight="1">
      <c r="A24" s="254" t="s">
        <v>108</v>
      </c>
      <c r="B24" s="255">
        <v>3165301</v>
      </c>
      <c r="C24" s="255">
        <v>3180747</v>
      </c>
      <c r="D24" s="255">
        <v>3223273</v>
      </c>
      <c r="E24" s="255">
        <v>3295935</v>
      </c>
      <c r="F24" s="255">
        <v>3436727</v>
      </c>
      <c r="G24" s="255">
        <v>3481928</v>
      </c>
      <c r="H24" s="255">
        <v>3549262</v>
      </c>
      <c r="I24" s="255">
        <v>3625093</v>
      </c>
      <c r="J24" s="255">
        <v>3677018</v>
      </c>
      <c r="K24" s="255"/>
      <c r="L24" s="255"/>
      <c r="M24" s="255"/>
    </row>
    <row r="25" spans="1:13" ht="14.1" customHeight="1">
      <c r="B25" s="232"/>
      <c r="C25" s="232"/>
      <c r="D25" s="232"/>
      <c r="E25" s="232"/>
      <c r="F25" s="232"/>
      <c r="G25" s="232"/>
      <c r="H25" s="232"/>
      <c r="I25" s="232"/>
      <c r="J25" s="232"/>
      <c r="K25" s="232"/>
      <c r="L25" s="232"/>
      <c r="M25" s="232"/>
    </row>
    <row r="26" spans="1:13" s="17" customFormat="1" ht="14.1" customHeight="1">
      <c r="A26" s="235" t="s">
        <v>67</v>
      </c>
      <c r="B26" s="270"/>
      <c r="C26" s="270"/>
      <c r="D26" s="270"/>
      <c r="E26" s="270"/>
      <c r="F26" s="270"/>
      <c r="G26" s="270"/>
      <c r="H26" s="270"/>
      <c r="I26" s="270"/>
      <c r="J26" s="270"/>
      <c r="K26" s="270"/>
      <c r="L26" s="270"/>
      <c r="M26" s="270"/>
    </row>
    <row r="27" spans="1:13" s="17" customFormat="1" ht="14.1" customHeight="1">
      <c r="A27" s="178"/>
      <c r="B27" s="268"/>
      <c r="C27" s="268"/>
      <c r="D27" s="268"/>
      <c r="E27" s="268"/>
      <c r="F27" s="268"/>
      <c r="G27" s="268"/>
      <c r="H27" s="268"/>
      <c r="I27" s="268"/>
      <c r="J27" s="268"/>
      <c r="K27" s="268"/>
      <c r="L27" s="268"/>
      <c r="M27" s="268"/>
    </row>
    <row r="28" spans="1:13" s="17" customFormat="1" ht="14.1" customHeight="1">
      <c r="A28" s="233" t="s">
        <v>88</v>
      </c>
      <c r="B28" s="268"/>
      <c r="C28" s="268"/>
      <c r="D28" s="268"/>
      <c r="E28" s="268"/>
      <c r="F28" s="268"/>
      <c r="G28" s="268"/>
      <c r="H28" s="268"/>
      <c r="I28" s="268"/>
      <c r="J28" s="268"/>
      <c r="K28" s="268"/>
      <c r="L28" s="268"/>
      <c r="M28" s="268"/>
    </row>
    <row r="29" spans="1:13" ht="14.1" customHeight="1">
      <c r="A29" s="256" t="s">
        <v>182</v>
      </c>
      <c r="B29" s="239">
        <v>1357903</v>
      </c>
      <c r="C29" s="239">
        <v>1346440</v>
      </c>
      <c r="D29" s="239">
        <v>1343427</v>
      </c>
      <c r="E29" s="239">
        <v>1339116</v>
      </c>
      <c r="F29" s="239">
        <v>1334441</v>
      </c>
      <c r="G29" s="239">
        <v>1327187</v>
      </c>
      <c r="H29" s="239">
        <v>1326937</v>
      </c>
      <c r="I29" s="239">
        <v>1326219</v>
      </c>
      <c r="J29" s="239">
        <v>1323222</v>
      </c>
      <c r="K29" s="239"/>
      <c r="L29" s="239"/>
      <c r="M29" s="239"/>
    </row>
    <row r="30" spans="1:13" ht="14.1" customHeight="1">
      <c r="A30" s="253" t="s">
        <v>107</v>
      </c>
      <c r="B30" s="239">
        <v>146</v>
      </c>
      <c r="C30" s="239">
        <v>161</v>
      </c>
      <c r="D30" s="239">
        <v>134</v>
      </c>
      <c r="E30" s="239">
        <v>155</v>
      </c>
      <c r="F30" s="239">
        <v>154.5445153857886</v>
      </c>
      <c r="G30" s="239">
        <v>133</v>
      </c>
      <c r="H30" s="239">
        <v>115</v>
      </c>
      <c r="I30" s="239">
        <v>125</v>
      </c>
      <c r="J30" s="239">
        <v>120.71079244129623</v>
      </c>
      <c r="K30" s="239"/>
      <c r="L30" s="239"/>
      <c r="M30" s="239"/>
    </row>
    <row r="31" spans="1:13" ht="14.1" customHeight="1">
      <c r="A31" s="253" t="s">
        <v>136</v>
      </c>
      <c r="B31" s="239">
        <v>2152</v>
      </c>
      <c r="C31" s="239">
        <v>2145</v>
      </c>
      <c r="D31" s="239">
        <v>2109</v>
      </c>
      <c r="E31" s="239">
        <v>2100</v>
      </c>
      <c r="F31" s="239">
        <v>2057.8400191842957</v>
      </c>
      <c r="G31" s="239">
        <v>2037</v>
      </c>
      <c r="H31" s="239">
        <v>1974</v>
      </c>
      <c r="I31" s="239">
        <v>1952</v>
      </c>
      <c r="J31" s="239">
        <v>1944.4293469652659</v>
      </c>
      <c r="K31" s="239"/>
      <c r="L31" s="239"/>
      <c r="M31" s="239"/>
    </row>
    <row r="32" spans="1:13" ht="14.1" customHeight="1">
      <c r="B32" s="236"/>
      <c r="C32" s="236"/>
      <c r="D32" s="236"/>
      <c r="E32" s="236"/>
      <c r="F32" s="236"/>
      <c r="G32" s="236"/>
      <c r="H32" s="236"/>
      <c r="I32" s="236"/>
      <c r="J32" s="236"/>
      <c r="K32" s="236"/>
      <c r="L32" s="236"/>
      <c r="M32" s="236"/>
    </row>
    <row r="33" spans="1:13" s="17" customFormat="1" ht="14.1" customHeight="1">
      <c r="A33" s="233" t="s">
        <v>68</v>
      </c>
      <c r="B33" s="237"/>
      <c r="C33" s="237"/>
      <c r="D33" s="237"/>
      <c r="E33" s="237"/>
      <c r="F33" s="237"/>
      <c r="G33" s="237"/>
      <c r="H33" s="237"/>
      <c r="I33" s="237"/>
      <c r="J33" s="237"/>
      <c r="K33" s="237"/>
      <c r="L33" s="237"/>
      <c r="M33" s="237"/>
    </row>
    <row r="34" spans="1:13" ht="14.1" customHeight="1">
      <c r="A34" s="130" t="s">
        <v>183</v>
      </c>
      <c r="B34" s="236">
        <v>0.39989999999999998</v>
      </c>
      <c r="C34" s="236">
        <v>0.40200000000000002</v>
      </c>
      <c r="D34" s="236">
        <v>0.40699999999999997</v>
      </c>
      <c r="E34" s="236">
        <v>0.41199999999999998</v>
      </c>
      <c r="F34" s="240">
        <v>0.41349999999999998</v>
      </c>
      <c r="G34" s="240">
        <v>0.41799999999999998</v>
      </c>
      <c r="H34" s="236" t="s">
        <v>252</v>
      </c>
      <c r="I34" s="236" t="s">
        <v>252</v>
      </c>
      <c r="J34" s="236" t="s">
        <v>252</v>
      </c>
      <c r="K34" s="240"/>
      <c r="L34" s="236"/>
      <c r="M34" s="236"/>
    </row>
    <row r="35" spans="1:13" ht="14.1" customHeight="1">
      <c r="A35" s="238" t="s">
        <v>69</v>
      </c>
      <c r="B35" s="242">
        <v>493305</v>
      </c>
      <c r="C35" s="242">
        <v>482723</v>
      </c>
      <c r="D35" s="242">
        <v>467657</v>
      </c>
      <c r="E35" s="242">
        <v>454399</v>
      </c>
      <c r="F35" s="242">
        <v>439138</v>
      </c>
      <c r="G35" s="242">
        <v>427075</v>
      </c>
      <c r="H35" s="242">
        <v>413979</v>
      </c>
      <c r="I35" s="242">
        <v>399831</v>
      </c>
      <c r="J35" s="242">
        <v>383128</v>
      </c>
      <c r="K35" s="242"/>
      <c r="L35" s="242"/>
      <c r="M35" s="242"/>
    </row>
    <row r="36" spans="1:13" ht="14.1" customHeight="1">
      <c r="A36" s="238" t="s">
        <v>70</v>
      </c>
      <c r="B36" s="242">
        <v>432321</v>
      </c>
      <c r="C36" s="242">
        <v>436758</v>
      </c>
      <c r="D36" s="242">
        <v>445231</v>
      </c>
      <c r="E36" s="242">
        <v>451048</v>
      </c>
      <c r="F36" s="242">
        <v>455630</v>
      </c>
      <c r="G36" s="242">
        <v>460661</v>
      </c>
      <c r="H36" s="242">
        <v>466517</v>
      </c>
      <c r="I36" s="242">
        <v>476790</v>
      </c>
      <c r="J36" s="242">
        <v>480578</v>
      </c>
      <c r="K36" s="242"/>
      <c r="L36" s="242"/>
      <c r="M36" s="242"/>
    </row>
    <row r="37" spans="1:13" ht="14.1" customHeight="1">
      <c r="A37" s="238" t="s">
        <v>71</v>
      </c>
      <c r="B37" s="242">
        <v>327869</v>
      </c>
      <c r="C37" s="242">
        <v>349012</v>
      </c>
      <c r="D37" s="242">
        <v>383680</v>
      </c>
      <c r="E37" s="242">
        <v>415663</v>
      </c>
      <c r="F37" s="242">
        <v>447424</v>
      </c>
      <c r="G37" s="242">
        <v>473303</v>
      </c>
      <c r="H37" s="242">
        <v>506083</v>
      </c>
      <c r="I37" s="242">
        <v>540119</v>
      </c>
      <c r="J37" s="242">
        <v>576456</v>
      </c>
      <c r="K37" s="242"/>
      <c r="L37" s="242"/>
      <c r="M37" s="242"/>
    </row>
    <row r="38" spans="1:13" ht="14.1" customHeight="1">
      <c r="A38" s="253" t="s">
        <v>72</v>
      </c>
      <c r="B38" s="242">
        <v>1253495</v>
      </c>
      <c r="C38" s="242">
        <v>1268493</v>
      </c>
      <c r="D38" s="242">
        <v>1296568</v>
      </c>
      <c r="E38" s="242">
        <v>1321110</v>
      </c>
      <c r="F38" s="242">
        <v>1342192</v>
      </c>
      <c r="G38" s="242">
        <v>1361039</v>
      </c>
      <c r="H38" s="242">
        <f>SUM(H35:H37)</f>
        <v>1386579</v>
      </c>
      <c r="I38" s="242">
        <f>SUM(I35:I37)</f>
        <v>1416740</v>
      </c>
      <c r="J38" s="242">
        <v>1440162</v>
      </c>
      <c r="K38" s="242"/>
      <c r="L38" s="242"/>
      <c r="M38" s="242"/>
    </row>
    <row r="39" spans="1:13" ht="14.1" customHeight="1">
      <c r="A39" s="253" t="s">
        <v>73</v>
      </c>
      <c r="B39" s="242">
        <v>3418.9423102390106</v>
      </c>
      <c r="C39" s="242">
        <v>3443.5701027309501</v>
      </c>
      <c r="D39" s="242">
        <v>3455.6833166950491</v>
      </c>
      <c r="E39" s="242">
        <v>3412.954229654219</v>
      </c>
      <c r="F39" s="242">
        <v>3227.9632973953617</v>
      </c>
      <c r="G39" s="242">
        <v>3441</v>
      </c>
      <c r="H39" s="242">
        <v>3656</v>
      </c>
      <c r="I39" s="242">
        <v>3702</v>
      </c>
      <c r="J39" s="242">
        <v>3721.2809202846397</v>
      </c>
      <c r="K39" s="242"/>
      <c r="L39" s="242"/>
      <c r="M39" s="242"/>
    </row>
    <row r="40" spans="1:13" ht="14.1" customHeight="1">
      <c r="A40" s="253" t="s">
        <v>74</v>
      </c>
      <c r="B40" s="242">
        <v>21858</v>
      </c>
      <c r="C40" s="242">
        <v>21161</v>
      </c>
      <c r="D40" s="242">
        <v>21279</v>
      </c>
      <c r="E40" s="242">
        <v>21917</v>
      </c>
      <c r="F40" s="242">
        <v>23457</v>
      </c>
      <c r="G40" s="242">
        <v>24147</v>
      </c>
      <c r="H40" s="242">
        <v>25274</v>
      </c>
      <c r="I40" s="242">
        <v>25737</v>
      </c>
      <c r="J40" s="242">
        <v>25547</v>
      </c>
      <c r="K40" s="242"/>
      <c r="L40" s="242"/>
      <c r="M40" s="242"/>
    </row>
    <row r="41" spans="1:13" ht="14.1" customHeight="1">
      <c r="B41" s="236"/>
      <c r="C41" s="236"/>
      <c r="D41" s="236"/>
      <c r="E41" s="236"/>
      <c r="F41" s="236"/>
      <c r="G41" s="236"/>
      <c r="H41" s="236"/>
      <c r="I41" s="236"/>
      <c r="J41" s="236"/>
      <c r="K41" s="236"/>
      <c r="L41" s="236"/>
      <c r="M41" s="236"/>
    </row>
    <row r="42" spans="1:13" s="17" customFormat="1" ht="14.1" customHeight="1">
      <c r="A42" s="233" t="s">
        <v>75</v>
      </c>
      <c r="B42" s="237"/>
      <c r="C42" s="237"/>
      <c r="D42" s="237"/>
      <c r="E42" s="237"/>
      <c r="F42" s="237"/>
      <c r="G42" s="237"/>
      <c r="H42" s="237"/>
      <c r="I42" s="237"/>
      <c r="J42" s="237"/>
      <c r="K42" s="237"/>
      <c r="L42" s="237"/>
      <c r="M42" s="237"/>
    </row>
    <row r="43" spans="1:13" ht="14.1" customHeight="1">
      <c r="A43" s="130" t="s">
        <v>184</v>
      </c>
      <c r="B43" s="240">
        <v>0.3281</v>
      </c>
      <c r="C43" s="240">
        <v>0.33100000000000002</v>
      </c>
      <c r="D43" s="240">
        <v>0.33700000000000002</v>
      </c>
      <c r="E43" s="240">
        <v>0.34499999999999997</v>
      </c>
      <c r="F43" s="240">
        <v>0.34720000000000001</v>
      </c>
      <c r="G43" s="240">
        <v>0.34899999999999998</v>
      </c>
      <c r="H43" s="240" t="s">
        <v>252</v>
      </c>
      <c r="I43" s="236" t="s">
        <v>252</v>
      </c>
      <c r="J43" s="236" t="s">
        <v>252</v>
      </c>
      <c r="K43" s="240"/>
      <c r="L43" s="240"/>
      <c r="M43" s="236"/>
    </row>
    <row r="44" spans="1:13" ht="14.1" customHeight="1">
      <c r="A44" s="238" t="s">
        <v>76</v>
      </c>
      <c r="B44" s="239">
        <v>103081</v>
      </c>
      <c r="C44" s="239">
        <v>103643</v>
      </c>
      <c r="D44" s="239">
        <v>103795</v>
      </c>
      <c r="E44" s="239">
        <v>100574</v>
      </c>
      <c r="F44" s="239">
        <v>99299</v>
      </c>
      <c r="G44" s="239">
        <v>99367</v>
      </c>
      <c r="H44" s="239">
        <v>98267</v>
      </c>
      <c r="I44" s="239">
        <v>102489</v>
      </c>
      <c r="J44" s="239">
        <v>101197</v>
      </c>
      <c r="K44" s="239"/>
      <c r="L44" s="239"/>
      <c r="M44" s="239"/>
    </row>
    <row r="45" spans="1:13" ht="14.1" customHeight="1">
      <c r="A45" s="238" t="s">
        <v>77</v>
      </c>
      <c r="B45" s="239">
        <v>231912</v>
      </c>
      <c r="C45" s="239">
        <v>225856</v>
      </c>
      <c r="D45" s="239">
        <v>218122</v>
      </c>
      <c r="E45" s="239">
        <v>212004</v>
      </c>
      <c r="F45" s="239">
        <v>204277</v>
      </c>
      <c r="G45" s="239">
        <v>198985</v>
      </c>
      <c r="H45" s="239">
        <v>191749</v>
      </c>
      <c r="I45" s="239">
        <v>184384</v>
      </c>
      <c r="J45" s="239">
        <v>174372</v>
      </c>
      <c r="K45" s="239"/>
      <c r="L45" s="239"/>
      <c r="M45" s="239"/>
    </row>
    <row r="46" spans="1:13" ht="14.1" customHeight="1">
      <c r="A46" s="238" t="s">
        <v>78</v>
      </c>
      <c r="B46" s="239">
        <v>844401</v>
      </c>
      <c r="C46" s="239">
        <v>861794</v>
      </c>
      <c r="D46" s="239">
        <v>893564</v>
      </c>
      <c r="E46" s="239">
        <v>925684</v>
      </c>
      <c r="F46" s="239">
        <v>952585</v>
      </c>
      <c r="G46" s="239">
        <v>969573</v>
      </c>
      <c r="H46" s="239">
        <v>997857</v>
      </c>
      <c r="I46" s="239">
        <v>1028966</v>
      </c>
      <c r="J46" s="239">
        <v>1056274</v>
      </c>
      <c r="K46" s="239"/>
      <c r="L46" s="239"/>
      <c r="M46" s="239"/>
    </row>
    <row r="47" spans="1:13" ht="14.1" customHeight="1">
      <c r="A47" s="253" t="s">
        <v>79</v>
      </c>
      <c r="B47" s="239">
        <v>1179394</v>
      </c>
      <c r="C47" s="239">
        <v>1191293</v>
      </c>
      <c r="D47" s="239">
        <f>SUM(D44:D46)</f>
        <v>1215481</v>
      </c>
      <c r="E47" s="239">
        <f>SUM(E44:E46)</f>
        <v>1238262</v>
      </c>
      <c r="F47" s="239">
        <v>1256161</v>
      </c>
      <c r="G47" s="239">
        <v>1267925</v>
      </c>
      <c r="H47" s="239">
        <f>SUM(H44:H46)</f>
        <v>1287873</v>
      </c>
      <c r="I47" s="239">
        <f>SUM(I44:I46)</f>
        <v>1315839</v>
      </c>
      <c r="J47" s="239">
        <f>SUM(J44:J46)</f>
        <v>1331843</v>
      </c>
      <c r="K47" s="239"/>
      <c r="L47" s="239"/>
      <c r="M47" s="239"/>
    </row>
    <row r="48" spans="1:13" ht="14.1" customHeight="1">
      <c r="A48" s="130" t="s">
        <v>80</v>
      </c>
      <c r="B48" s="239">
        <v>3274</v>
      </c>
      <c r="C48" s="239">
        <v>3292</v>
      </c>
      <c r="D48" s="239">
        <v>3288</v>
      </c>
      <c r="E48" s="239">
        <v>3296</v>
      </c>
      <c r="F48" s="239">
        <v>3323.4950443212906</v>
      </c>
      <c r="G48" s="239">
        <v>3338</v>
      </c>
      <c r="H48" s="239">
        <v>3364</v>
      </c>
      <c r="I48" s="239">
        <v>3360</v>
      </c>
      <c r="J48" s="239">
        <v>3381.5584263194291</v>
      </c>
      <c r="K48" s="239"/>
      <c r="L48" s="239"/>
      <c r="M48" s="239"/>
    </row>
    <row r="49" spans="1:13" ht="14.1" customHeight="1">
      <c r="B49" s="236"/>
      <c r="C49" s="236"/>
      <c r="D49" s="236"/>
      <c r="E49" s="236"/>
      <c r="F49" s="236"/>
      <c r="G49" s="236"/>
      <c r="H49" s="236"/>
      <c r="I49" s="236"/>
      <c r="J49" s="236"/>
      <c r="K49" s="236"/>
      <c r="L49" s="236"/>
      <c r="M49" s="236"/>
    </row>
    <row r="50" spans="1:13" s="17" customFormat="1" ht="14.1" customHeight="1">
      <c r="A50" s="233" t="s">
        <v>171</v>
      </c>
      <c r="B50" s="237"/>
      <c r="C50" s="237"/>
      <c r="D50" s="237"/>
      <c r="E50" s="237"/>
      <c r="F50" s="237"/>
      <c r="G50" s="237"/>
      <c r="H50" s="237"/>
      <c r="I50" s="237"/>
      <c r="J50" s="237"/>
      <c r="K50" s="237"/>
      <c r="L50" s="237"/>
      <c r="M50" s="237"/>
    </row>
    <row r="51" spans="1:13" s="17" customFormat="1" ht="3.75" customHeight="1">
      <c r="A51" s="178"/>
      <c r="B51" s="237"/>
      <c r="C51" s="237"/>
      <c r="D51" s="237"/>
      <c r="E51" s="237"/>
      <c r="F51" s="237"/>
      <c r="G51" s="237"/>
      <c r="H51" s="237"/>
      <c r="I51" s="237"/>
      <c r="J51" s="237"/>
      <c r="K51" s="237"/>
      <c r="L51" s="237"/>
      <c r="M51" s="237"/>
    </row>
    <row r="52" spans="1:13" s="17" customFormat="1" ht="14.1" customHeight="1">
      <c r="A52" s="235" t="s">
        <v>81</v>
      </c>
      <c r="B52" s="269"/>
      <c r="C52" s="269"/>
      <c r="D52" s="269"/>
      <c r="E52" s="269"/>
      <c r="F52" s="269"/>
      <c r="G52" s="269"/>
      <c r="H52" s="269"/>
      <c r="I52" s="269"/>
      <c r="J52" s="269"/>
      <c r="K52" s="269"/>
      <c r="L52" s="269"/>
      <c r="M52" s="269"/>
    </row>
    <row r="53" spans="1:13" ht="14.1" customHeight="1">
      <c r="B53" s="236"/>
      <c r="C53" s="236"/>
      <c r="D53" s="236"/>
      <c r="E53" s="236"/>
      <c r="F53" s="236"/>
      <c r="G53" s="236"/>
      <c r="H53" s="236"/>
      <c r="I53" s="236"/>
      <c r="J53" s="236"/>
      <c r="K53" s="236"/>
      <c r="L53" s="236"/>
      <c r="M53" s="236"/>
    </row>
    <row r="54" spans="1:13" ht="14.1" customHeight="1">
      <c r="A54" s="130" t="s">
        <v>185</v>
      </c>
      <c r="B54" s="236">
        <v>1.048</v>
      </c>
      <c r="C54" s="236">
        <v>0.99</v>
      </c>
      <c r="D54" s="236">
        <v>1.0189999999999999</v>
      </c>
      <c r="E54" s="236">
        <v>1.046</v>
      </c>
      <c r="F54" s="236">
        <v>1.048</v>
      </c>
      <c r="G54" s="236">
        <v>1.052</v>
      </c>
      <c r="H54" s="236">
        <v>1.1359999999999999</v>
      </c>
      <c r="I54" s="236">
        <v>1.0940000000000001</v>
      </c>
      <c r="J54" s="236">
        <v>1.2286336418072945</v>
      </c>
      <c r="K54" s="236"/>
      <c r="L54" s="236"/>
      <c r="M54" s="236"/>
    </row>
    <row r="55" spans="1:13" ht="14.1" customHeight="1">
      <c r="A55" s="130" t="s">
        <v>251</v>
      </c>
      <c r="B55" s="236">
        <v>0.47499999999999998</v>
      </c>
      <c r="C55" s="236">
        <v>0.46400000000000002</v>
      </c>
      <c r="D55" s="236">
        <v>0.46600000000000003</v>
      </c>
      <c r="E55" s="236">
        <v>0.47799999999999998</v>
      </c>
      <c r="F55" s="236">
        <v>0.47899999999999998</v>
      </c>
      <c r="G55" s="236">
        <v>0.47699999999999998</v>
      </c>
      <c r="H55" s="236">
        <v>0.49199999999999999</v>
      </c>
      <c r="I55" s="236">
        <v>0.48699999999999999</v>
      </c>
      <c r="J55" s="236">
        <v>0.48471422241914047</v>
      </c>
      <c r="K55" s="236"/>
      <c r="L55" s="236"/>
      <c r="M55" s="236"/>
    </row>
    <row r="56" spans="1:13" ht="14.1" customHeight="1">
      <c r="A56" s="130" t="s">
        <v>174</v>
      </c>
      <c r="B56" s="239">
        <v>1195810</v>
      </c>
      <c r="C56" s="239">
        <v>1158806</v>
      </c>
      <c r="D56" s="239">
        <v>1152443</v>
      </c>
      <c r="E56" s="239">
        <v>1104714</v>
      </c>
      <c r="F56" s="239">
        <v>1089287</v>
      </c>
      <c r="G56" s="239">
        <v>1098751</v>
      </c>
      <c r="H56" s="239">
        <v>1211359</v>
      </c>
      <c r="I56" s="239">
        <v>1215086</v>
      </c>
      <c r="J56" s="239">
        <v>1213465</v>
      </c>
      <c r="K56" s="239"/>
      <c r="L56" s="239"/>
      <c r="M56" s="239"/>
    </row>
    <row r="57" spans="1:13" ht="14.1" customHeight="1">
      <c r="A57" s="243" t="s">
        <v>82</v>
      </c>
      <c r="B57" s="236">
        <v>0.41799999999999998</v>
      </c>
      <c r="C57" s="236">
        <v>0.433</v>
      </c>
      <c r="D57" s="236">
        <v>0.44</v>
      </c>
      <c r="E57" s="236">
        <v>0.46700000000000003</v>
      </c>
      <c r="F57" s="236">
        <v>0.47299999999999998</v>
      </c>
      <c r="G57" s="236">
        <v>0.46700000000000003</v>
      </c>
      <c r="H57" s="236">
        <v>0.42899999999999999</v>
      </c>
      <c r="I57" s="236">
        <v>0.42399999999999999</v>
      </c>
      <c r="J57" s="236">
        <v>0.42326247277074075</v>
      </c>
      <c r="K57" s="236"/>
      <c r="L57" s="236"/>
      <c r="M57" s="236"/>
    </row>
    <row r="58" spans="1:13" ht="14.1" customHeight="1">
      <c r="A58" s="130" t="s">
        <v>89</v>
      </c>
      <c r="B58" s="257">
        <v>224</v>
      </c>
      <c r="C58" s="257">
        <v>249</v>
      </c>
      <c r="D58" s="257">
        <v>264</v>
      </c>
      <c r="E58" s="257">
        <v>284</v>
      </c>
      <c r="F58" s="257">
        <v>277</v>
      </c>
      <c r="G58" s="257">
        <v>294</v>
      </c>
      <c r="H58" s="257">
        <v>256</v>
      </c>
      <c r="I58" s="257">
        <v>260</v>
      </c>
      <c r="J58" s="257">
        <v>243</v>
      </c>
      <c r="K58" s="257"/>
      <c r="L58" s="257"/>
      <c r="M58" s="257"/>
    </row>
    <row r="59" spans="1:13" ht="14.1" customHeight="1">
      <c r="A59" s="130" t="s">
        <v>83</v>
      </c>
      <c r="B59" s="239">
        <v>1748.7945541929032</v>
      </c>
      <c r="C59" s="239">
        <v>1824.6799999999998</v>
      </c>
      <c r="D59" s="239">
        <v>1968</v>
      </c>
      <c r="E59" s="239">
        <v>2112</v>
      </c>
      <c r="F59" s="239">
        <v>2057</v>
      </c>
      <c r="G59" s="239">
        <v>2123</v>
      </c>
      <c r="H59" s="239">
        <v>2220</v>
      </c>
      <c r="I59" s="239">
        <v>1912</v>
      </c>
      <c r="J59" s="239">
        <v>1974.6899999999998</v>
      </c>
      <c r="K59" s="239"/>
      <c r="L59" s="239"/>
      <c r="M59" s="239"/>
    </row>
    <row r="60" spans="1:13" ht="14.1" customHeight="1">
      <c r="B60" s="236"/>
      <c r="C60" s="236"/>
      <c r="D60" s="236"/>
      <c r="E60" s="236"/>
      <c r="F60" s="236"/>
      <c r="G60" s="236"/>
      <c r="H60" s="236"/>
      <c r="I60" s="236"/>
      <c r="J60" s="236"/>
      <c r="K60" s="236"/>
      <c r="L60" s="236"/>
      <c r="M60" s="236"/>
    </row>
    <row r="61" spans="1:13" s="17" customFormat="1" ht="14.1" customHeight="1">
      <c r="A61" s="235" t="s">
        <v>67</v>
      </c>
      <c r="B61" s="269"/>
      <c r="C61" s="269"/>
      <c r="D61" s="269"/>
      <c r="E61" s="269"/>
      <c r="F61" s="269"/>
      <c r="G61" s="269"/>
      <c r="H61" s="269"/>
      <c r="I61" s="269"/>
      <c r="J61" s="269"/>
      <c r="K61" s="269"/>
      <c r="L61" s="269"/>
      <c r="M61" s="269"/>
    </row>
    <row r="62" spans="1:13" ht="14.1" customHeight="1">
      <c r="B62" s="236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</row>
    <row r="63" spans="1:13" s="17" customFormat="1" ht="14.1" customHeight="1">
      <c r="A63" s="233" t="s">
        <v>88</v>
      </c>
      <c r="B63" s="237"/>
      <c r="C63" s="237"/>
      <c r="D63" s="237"/>
      <c r="E63" s="237"/>
      <c r="F63" s="237"/>
      <c r="G63" s="237"/>
      <c r="H63" s="237"/>
      <c r="I63" s="237"/>
      <c r="J63" s="237"/>
      <c r="K63" s="237"/>
      <c r="L63" s="237"/>
      <c r="M63" s="237"/>
    </row>
    <row r="64" spans="1:13" ht="14.1" customHeight="1">
      <c r="A64" s="258" t="s">
        <v>182</v>
      </c>
      <c r="B64" s="242">
        <v>216157</v>
      </c>
      <c r="C64" s="242">
        <v>216023</v>
      </c>
      <c r="D64" s="242">
        <v>218257</v>
      </c>
      <c r="E64" s="242">
        <v>221017</v>
      </c>
      <c r="F64" s="242">
        <v>221958</v>
      </c>
      <c r="G64" s="242">
        <v>222700</v>
      </c>
      <c r="H64" s="242">
        <v>223648</v>
      </c>
      <c r="I64" s="242">
        <v>223996</v>
      </c>
      <c r="J64" s="242">
        <v>223860</v>
      </c>
      <c r="K64" s="242"/>
      <c r="L64" s="242"/>
      <c r="M64" s="242"/>
    </row>
    <row r="65" spans="1:13" ht="14.1" customHeight="1">
      <c r="A65" s="259" t="s">
        <v>137</v>
      </c>
      <c r="B65" s="242">
        <v>28071</v>
      </c>
      <c r="C65" s="242">
        <v>29364</v>
      </c>
      <c r="D65" s="242">
        <v>26983</v>
      </c>
      <c r="E65" s="242">
        <v>29394</v>
      </c>
      <c r="F65" s="242">
        <v>27663</v>
      </c>
      <c r="G65" s="242">
        <v>26044</v>
      </c>
      <c r="H65" s="242">
        <v>34208</v>
      </c>
      <c r="I65" s="242">
        <v>23530</v>
      </c>
      <c r="J65" s="242">
        <v>22155.567999999999</v>
      </c>
      <c r="K65" s="242"/>
      <c r="L65" s="242"/>
      <c r="M65" s="242"/>
    </row>
    <row r="66" spans="1:13" ht="14.1" customHeight="1">
      <c r="A66" s="260"/>
      <c r="B66" s="236"/>
      <c r="C66" s="236"/>
      <c r="D66" s="236"/>
      <c r="E66" s="236"/>
      <c r="F66" s="236"/>
      <c r="G66" s="236"/>
      <c r="H66" s="236"/>
      <c r="I66" s="236"/>
      <c r="J66" s="236"/>
      <c r="K66" s="236"/>
      <c r="L66" s="236"/>
      <c r="M66" s="236"/>
    </row>
    <row r="67" spans="1:13" s="17" customFormat="1" ht="14.1" customHeight="1">
      <c r="A67" s="233" t="s">
        <v>90</v>
      </c>
      <c r="B67" s="237"/>
      <c r="C67" s="237"/>
      <c r="D67" s="237"/>
      <c r="E67" s="237"/>
      <c r="F67" s="237"/>
      <c r="G67" s="237"/>
      <c r="H67" s="237"/>
      <c r="I67" s="237"/>
      <c r="J67" s="237"/>
      <c r="K67" s="237"/>
      <c r="L67" s="237"/>
      <c r="M67" s="237"/>
    </row>
    <row r="68" spans="1:13" ht="14.1" customHeight="1">
      <c r="A68" s="130" t="s">
        <v>255</v>
      </c>
      <c r="B68" s="242">
        <v>181075.5</v>
      </c>
      <c r="C68" s="242">
        <v>181290.75</v>
      </c>
      <c r="D68" s="242">
        <v>182605.88888888888</v>
      </c>
      <c r="E68" s="242">
        <v>184150.25</v>
      </c>
      <c r="F68" s="242">
        <v>193104</v>
      </c>
      <c r="G68" s="242">
        <v>194105</v>
      </c>
      <c r="H68" s="242">
        <v>195651</v>
      </c>
      <c r="I68" s="242">
        <v>197340</v>
      </c>
      <c r="J68" s="242">
        <v>198360</v>
      </c>
      <c r="K68" s="242"/>
      <c r="L68" s="242"/>
      <c r="M68" s="242"/>
    </row>
    <row r="69" spans="1:13" ht="14.1" customHeight="1">
      <c r="A69" s="261" t="s">
        <v>91</v>
      </c>
      <c r="B69" s="262">
        <v>137368</v>
      </c>
      <c r="C69" s="262">
        <v>138034</v>
      </c>
      <c r="D69" s="262">
        <v>140137</v>
      </c>
      <c r="E69" s="262">
        <v>142495</v>
      </c>
      <c r="F69" s="262">
        <v>143328</v>
      </c>
      <c r="G69" s="262">
        <v>144499</v>
      </c>
      <c r="H69" s="262">
        <v>144975</v>
      </c>
      <c r="I69" s="262">
        <v>145894</v>
      </c>
      <c r="J69" s="262">
        <v>145949</v>
      </c>
      <c r="K69" s="262"/>
      <c r="L69" s="262"/>
      <c r="M69" s="262"/>
    </row>
    <row r="70" spans="1:13" ht="14.1" customHeight="1">
      <c r="A70" s="263"/>
    </row>
    <row r="71" spans="1:13" ht="14.1" customHeight="1">
      <c r="A71" s="130" t="s">
        <v>179</v>
      </c>
    </row>
    <row r="72" spans="1:13" ht="14.1" customHeight="1">
      <c r="A72" s="130" t="s">
        <v>180</v>
      </c>
    </row>
    <row r="73" spans="1:13" ht="14.1" customHeight="1">
      <c r="A73" s="130" t="s">
        <v>181</v>
      </c>
      <c r="C73" s="104"/>
      <c r="G73" s="104"/>
      <c r="K73" s="104"/>
    </row>
    <row r="74" spans="1:13" ht="14.1" customHeight="1">
      <c r="A74" s="244"/>
    </row>
    <row r="75" spans="1:13" ht="14.1" customHeight="1">
      <c r="A75" s="345" t="s">
        <v>256</v>
      </c>
    </row>
    <row r="76" spans="1:13" ht="14.1" customHeight="1">
      <c r="A76" s="245"/>
    </row>
    <row r="77" spans="1:13" ht="14.1" customHeight="1">
      <c r="A77" s="245"/>
    </row>
    <row r="78" spans="1:13" ht="14.1" customHeight="1">
      <c r="A78" s="245"/>
    </row>
    <row r="79" spans="1:13" ht="14.1" customHeight="1">
      <c r="A79" s="264"/>
    </row>
    <row r="80" spans="1:13" ht="14.1" customHeight="1">
      <c r="A80" s="246"/>
    </row>
    <row r="81" spans="1:1" ht="14.1" customHeight="1">
      <c r="A81" s="245"/>
    </row>
    <row r="82" spans="1:1" ht="14.1" customHeight="1">
      <c r="A82" s="265"/>
    </row>
    <row r="83" spans="1:1" ht="14.1" customHeight="1">
      <c r="A83" s="265"/>
    </row>
    <row r="84" spans="1:1" ht="14.1" customHeight="1">
      <c r="A84" s="266"/>
    </row>
    <row r="85" spans="1:1" ht="14.1" customHeight="1">
      <c r="A85" s="247"/>
    </row>
    <row r="86" spans="1:1" ht="14.1" customHeight="1">
      <c r="A86" s="245"/>
    </row>
    <row r="87" spans="1:1" ht="14.1" customHeight="1">
      <c r="A87" s="245"/>
    </row>
    <row r="88" spans="1:1" ht="14.1" customHeight="1">
      <c r="A88" s="245"/>
    </row>
    <row r="89" spans="1:1" ht="14.1" customHeight="1">
      <c r="A89" s="245"/>
    </row>
    <row r="90" spans="1:1" ht="14.1" customHeight="1">
      <c r="A90" s="245"/>
    </row>
    <row r="91" spans="1:1" ht="14.1" customHeight="1">
      <c r="A91" s="245"/>
    </row>
    <row r="92" spans="1:1" ht="14.1" customHeight="1">
      <c r="A92" s="245"/>
    </row>
    <row r="93" spans="1:1" ht="14.1" customHeight="1">
      <c r="A93" s="245"/>
    </row>
    <row r="94" spans="1:1" ht="14.1" customHeight="1">
      <c r="A94" s="245"/>
    </row>
    <row r="95" spans="1:1" ht="14.1" customHeight="1">
      <c r="A95" s="245"/>
    </row>
    <row r="96" spans="1:1" ht="14.1" customHeight="1">
      <c r="A96" s="245"/>
    </row>
    <row r="97" spans="1:1" ht="14.1" customHeight="1">
      <c r="A97" s="245"/>
    </row>
    <row r="98" spans="1:1" ht="14.1" customHeight="1">
      <c r="A98" s="245"/>
    </row>
    <row r="99" spans="1:1" ht="14.1" customHeight="1">
      <c r="A99" s="245"/>
    </row>
    <row r="100" spans="1:1" ht="14.1" customHeight="1">
      <c r="A100" s="245"/>
    </row>
    <row r="115" spans="1:1" ht="14.1" customHeight="1">
      <c r="A115" s="248"/>
    </row>
    <row r="116" spans="1:1" ht="14.1" customHeight="1">
      <c r="A116" s="249"/>
    </row>
    <row r="117" spans="1:1" ht="14.1" customHeight="1">
      <c r="A117" s="249"/>
    </row>
    <row r="118" spans="1:1" ht="14.1" customHeight="1">
      <c r="A118" s="250"/>
    </row>
    <row r="119" spans="1:1" ht="14.1" customHeight="1">
      <c r="A119" s="251"/>
    </row>
    <row r="120" spans="1:1" ht="14.1" customHeight="1">
      <c r="A120" s="251"/>
    </row>
  </sheetData>
  <mergeCells count="4">
    <mergeCell ref="A1:A2"/>
    <mergeCell ref="B1:E2"/>
    <mergeCell ref="F1:I2"/>
    <mergeCell ref="J1:M2"/>
  </mergeCells>
  <pageMargins left="0.39370078740157483" right="0.39370078740157483" top="0.39370078740157483" bottom="0.39370078740157483" header="0.31496062992125984" footer="0.31496062992125984"/>
  <pageSetup paperSize="9" scale="76" orientation="portrait" r:id="rId1"/>
  <rowBreaks count="1" manualBreakCount="1">
    <brk id="49" max="6" man="1"/>
  </rowBreaks>
  <ignoredErrors>
    <ignoredError sqref="D47:E47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211C3-644B-4852-A55C-823DA2CADE91}">
  <sheetPr>
    <tabColor rgb="FFE20074"/>
  </sheetPr>
  <dimension ref="A1"/>
  <sheetViews>
    <sheetView workbookViewId="0">
      <selection activeCell="M25" sqref="M25"/>
    </sheetView>
  </sheetViews>
  <sheetFormatPr defaultColWidth="8.5703125" defaultRowHeight="12.75"/>
  <cols>
    <col min="1" max="16384" width="8.5703125" style="312"/>
  </cols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9FB15-AC81-495A-A79A-DF39A47CB760}">
  <dimension ref="A1:BA281"/>
  <sheetViews>
    <sheetView zoomScaleNormal="100" workbookViewId="0">
      <selection activeCell="O17" sqref="O17"/>
    </sheetView>
  </sheetViews>
  <sheetFormatPr defaultRowHeight="12.75"/>
  <cols>
    <col min="1" max="1" width="4.7109375" customWidth="1"/>
    <col min="2" max="2" width="8.28515625" customWidth="1"/>
    <col min="3" max="3" width="10.42578125" customWidth="1"/>
    <col min="16" max="53" width="8.5703125" style="312"/>
  </cols>
  <sheetData>
    <row r="1" spans="1:15" ht="13.15" customHeight="1">
      <c r="A1" s="61" t="s">
        <v>0</v>
      </c>
      <c r="B1" s="62"/>
      <c r="C1" s="63"/>
      <c r="D1" s="360">
        <v>2020</v>
      </c>
      <c r="E1" s="361"/>
      <c r="F1" s="361"/>
      <c r="G1" s="362"/>
      <c r="H1" s="360">
        <v>2021</v>
      </c>
      <c r="I1" s="361"/>
      <c r="J1" s="361"/>
      <c r="K1" s="362"/>
      <c r="L1" s="360">
        <v>2022</v>
      </c>
      <c r="M1" s="361"/>
      <c r="N1" s="361"/>
      <c r="O1" s="362"/>
    </row>
    <row r="2" spans="1:15" ht="13.5" thickBot="1">
      <c r="A2" s="3"/>
      <c r="B2" s="64"/>
      <c r="C2" s="65"/>
      <c r="D2" s="363"/>
      <c r="E2" s="364"/>
      <c r="F2" s="364"/>
      <c r="G2" s="365"/>
      <c r="H2" s="363"/>
      <c r="I2" s="364"/>
      <c r="J2" s="364"/>
      <c r="K2" s="365"/>
      <c r="L2" s="363"/>
      <c r="M2" s="364"/>
      <c r="N2" s="364"/>
      <c r="O2" s="365"/>
    </row>
    <row r="3" spans="1:15" ht="13.5" thickBot="1">
      <c r="A3" s="3" t="s">
        <v>5</v>
      </c>
      <c r="B3" s="64"/>
      <c r="C3" s="64"/>
      <c r="D3" s="67" t="s">
        <v>98</v>
      </c>
      <c r="E3" s="67" t="s">
        <v>99</v>
      </c>
      <c r="F3" s="67" t="s">
        <v>100</v>
      </c>
      <c r="G3" s="67" t="s">
        <v>101</v>
      </c>
      <c r="H3" s="67" t="s">
        <v>98</v>
      </c>
      <c r="I3" s="67" t="s">
        <v>99</v>
      </c>
      <c r="J3" s="67" t="s">
        <v>100</v>
      </c>
      <c r="K3" s="67" t="s">
        <v>101</v>
      </c>
      <c r="L3" s="67" t="s">
        <v>98</v>
      </c>
      <c r="M3" s="67" t="s">
        <v>99</v>
      </c>
      <c r="N3" s="67" t="s">
        <v>100</v>
      </c>
      <c r="O3" s="67" t="s">
        <v>101</v>
      </c>
    </row>
    <row r="4" spans="1:15">
      <c r="A4" s="314" t="s">
        <v>13</v>
      </c>
      <c r="B4" s="315"/>
      <c r="C4" s="308"/>
      <c r="D4" s="190">
        <v>46401</v>
      </c>
      <c r="E4" s="190">
        <v>56127</v>
      </c>
      <c r="F4" s="190">
        <v>60737</v>
      </c>
      <c r="G4" s="191">
        <v>62617</v>
      </c>
      <c r="H4" s="190">
        <v>50194</v>
      </c>
      <c r="I4" s="190">
        <v>59273</v>
      </c>
      <c r="J4" s="190">
        <v>66373</v>
      </c>
      <c r="K4" s="191">
        <v>64931</v>
      </c>
      <c r="L4" s="190">
        <v>62146</v>
      </c>
      <c r="M4" s="190"/>
      <c r="N4" s="190"/>
      <c r="O4" s="191"/>
    </row>
    <row r="5" spans="1:15" ht="5.65" customHeight="1">
      <c r="A5" s="309"/>
      <c r="B5" s="310"/>
      <c r="C5" s="311"/>
      <c r="D5" s="313"/>
      <c r="E5" s="313"/>
      <c r="F5" s="313"/>
      <c r="G5" s="317"/>
      <c r="H5" s="313"/>
      <c r="I5" s="313"/>
      <c r="J5" s="313"/>
      <c r="K5" s="317"/>
      <c r="L5" s="313"/>
      <c r="M5" s="313"/>
      <c r="N5" s="313"/>
      <c r="O5" s="317"/>
    </row>
    <row r="6" spans="1:15">
      <c r="A6" s="311"/>
      <c r="B6" s="307" t="s">
        <v>216</v>
      </c>
      <c r="C6" s="311"/>
      <c r="D6" s="313">
        <v>-4214</v>
      </c>
      <c r="E6" s="313">
        <v>-4612</v>
      </c>
      <c r="F6" s="313">
        <v>-4453</v>
      </c>
      <c r="G6" s="317">
        <v>-4571</v>
      </c>
      <c r="H6" s="313">
        <v>-4585</v>
      </c>
      <c r="I6" s="313">
        <v>-4641</v>
      </c>
      <c r="J6" s="313">
        <v>-4697</v>
      </c>
      <c r="K6" s="317">
        <v>-4951</v>
      </c>
      <c r="L6" s="313">
        <v>-4937</v>
      </c>
      <c r="M6" s="313"/>
      <c r="N6" s="313"/>
      <c r="O6" s="317"/>
    </row>
    <row r="7" spans="1:15">
      <c r="A7" s="311"/>
      <c r="B7" s="307" t="s">
        <v>217</v>
      </c>
      <c r="C7" s="311"/>
      <c r="D7" s="313">
        <v>-1334</v>
      </c>
      <c r="E7" s="313">
        <v>-1328</v>
      </c>
      <c r="F7" s="313">
        <v>-1335</v>
      </c>
      <c r="G7" s="317">
        <v>-1410</v>
      </c>
      <c r="H7" s="313">
        <v>-1458</v>
      </c>
      <c r="I7" s="313">
        <v>-1393</v>
      </c>
      <c r="J7" s="313">
        <v>-1384</v>
      </c>
      <c r="K7" s="317">
        <v>-1399</v>
      </c>
      <c r="L7" s="313">
        <v>-1394</v>
      </c>
      <c r="M7" s="313"/>
      <c r="N7" s="313"/>
      <c r="O7" s="317"/>
    </row>
    <row r="8" spans="1:15" ht="13.5" thickBot="1">
      <c r="A8" s="304" t="s">
        <v>175</v>
      </c>
      <c r="B8" s="304"/>
      <c r="C8" s="305"/>
      <c r="D8" s="306">
        <v>40853</v>
      </c>
      <c r="E8" s="306">
        <v>50187</v>
      </c>
      <c r="F8" s="306">
        <v>54949</v>
      </c>
      <c r="G8" s="306">
        <v>56636</v>
      </c>
      <c r="H8" s="306">
        <v>44151</v>
      </c>
      <c r="I8" s="306">
        <v>53239</v>
      </c>
      <c r="J8" s="306">
        <v>60292</v>
      </c>
      <c r="K8" s="306">
        <v>58581</v>
      </c>
      <c r="L8" s="306">
        <v>55815</v>
      </c>
      <c r="M8" s="306"/>
      <c r="N8" s="306"/>
      <c r="O8" s="306"/>
    </row>
    <row r="9" spans="1:15" s="312" customFormat="1">
      <c r="A9" s="311"/>
      <c r="B9" s="316"/>
      <c r="C9" s="311"/>
      <c r="D9" s="311"/>
    </row>
    <row r="10" spans="1:15" s="312" customFormat="1">
      <c r="A10" s="311"/>
      <c r="B10" s="311"/>
      <c r="C10" s="311"/>
      <c r="D10" s="311"/>
    </row>
    <row r="11" spans="1:15" s="312" customFormat="1">
      <c r="A11" s="311"/>
      <c r="B11" s="311"/>
      <c r="C11" s="311"/>
      <c r="D11" s="311"/>
    </row>
    <row r="12" spans="1:15" s="312" customFormat="1"/>
    <row r="13" spans="1:15" s="312" customFormat="1"/>
    <row r="14" spans="1:15" s="312" customFormat="1"/>
    <row r="15" spans="1:15" s="312" customFormat="1"/>
    <row r="16" spans="1:15" s="312" customFormat="1"/>
    <row r="17" s="312" customFormat="1"/>
    <row r="18" s="312" customFormat="1"/>
    <row r="19" s="312" customFormat="1"/>
    <row r="20" s="312" customFormat="1"/>
    <row r="21" s="312" customFormat="1"/>
    <row r="22" s="312" customFormat="1"/>
    <row r="23" s="312" customFormat="1"/>
    <row r="24" s="312" customFormat="1"/>
    <row r="25" s="312" customFormat="1"/>
    <row r="26" s="312" customFormat="1"/>
    <row r="27" s="312" customFormat="1"/>
    <row r="28" s="312" customFormat="1"/>
    <row r="29" s="312" customFormat="1"/>
    <row r="30" s="312" customFormat="1"/>
    <row r="31" s="312" customFormat="1"/>
    <row r="32" s="312" customFormat="1"/>
    <row r="33" s="312" customFormat="1"/>
    <row r="34" s="312" customFormat="1"/>
    <row r="35" s="312" customFormat="1"/>
    <row r="36" s="312" customFormat="1"/>
    <row r="37" s="312" customFormat="1"/>
    <row r="38" s="312" customFormat="1"/>
    <row r="39" s="312" customFormat="1"/>
    <row r="40" s="312" customFormat="1"/>
    <row r="41" s="312" customFormat="1"/>
    <row r="42" s="312" customFormat="1"/>
    <row r="43" s="312" customFormat="1"/>
    <row r="44" s="312" customFormat="1"/>
    <row r="45" s="312" customFormat="1"/>
    <row r="46" s="312" customFormat="1"/>
    <row r="47" s="312" customFormat="1"/>
    <row r="48" s="312" customFormat="1"/>
    <row r="49" spans="1:15">
      <c r="A49" s="312"/>
      <c r="B49" s="312"/>
      <c r="C49" s="312"/>
      <c r="D49" s="312"/>
      <c r="E49" s="312"/>
      <c r="F49" s="312"/>
      <c r="G49" s="312"/>
      <c r="H49" s="312"/>
      <c r="I49" s="312"/>
      <c r="J49" s="312"/>
      <c r="K49" s="312"/>
      <c r="L49" s="312"/>
      <c r="M49" s="312"/>
      <c r="N49" s="312"/>
      <c r="O49" s="312"/>
    </row>
    <row r="50" spans="1:15">
      <c r="A50" s="312"/>
      <c r="B50" s="312"/>
      <c r="C50" s="312"/>
      <c r="D50" s="312"/>
      <c r="E50" s="312"/>
      <c r="F50" s="312"/>
      <c r="G50" s="312"/>
      <c r="H50" s="312"/>
      <c r="I50" s="312"/>
      <c r="J50" s="312"/>
      <c r="K50" s="312"/>
      <c r="L50" s="312"/>
      <c r="M50" s="312"/>
      <c r="N50" s="312"/>
      <c r="O50" s="312"/>
    </row>
    <row r="51" spans="1:15">
      <c r="A51" s="312"/>
      <c r="B51" s="312"/>
      <c r="C51" s="312"/>
      <c r="D51" s="312"/>
      <c r="E51" s="312"/>
      <c r="F51" s="312"/>
      <c r="G51" s="312"/>
      <c r="H51" s="312"/>
      <c r="I51" s="312"/>
      <c r="J51" s="312"/>
      <c r="K51" s="312"/>
      <c r="L51" s="312"/>
      <c r="M51" s="312"/>
      <c r="N51" s="312"/>
      <c r="O51" s="312"/>
    </row>
    <row r="52" spans="1:15">
      <c r="A52" s="312"/>
      <c r="B52" s="312"/>
      <c r="C52" s="312"/>
      <c r="D52" s="312"/>
      <c r="E52" s="312"/>
      <c r="F52" s="312"/>
      <c r="G52" s="312"/>
      <c r="H52" s="312"/>
      <c r="I52" s="312"/>
      <c r="J52" s="312"/>
      <c r="K52" s="312"/>
      <c r="L52" s="312"/>
      <c r="M52" s="312"/>
      <c r="N52" s="312"/>
      <c r="O52" s="312"/>
    </row>
    <row r="53" spans="1:15">
      <c r="A53" s="312"/>
      <c r="B53" s="312"/>
      <c r="C53" s="312"/>
      <c r="D53" s="312"/>
      <c r="E53" s="312"/>
      <c r="F53" s="312"/>
      <c r="G53" s="312"/>
      <c r="H53" s="312"/>
      <c r="I53" s="312"/>
      <c r="J53" s="312"/>
      <c r="K53" s="312"/>
      <c r="L53" s="312"/>
      <c r="M53" s="312"/>
      <c r="N53" s="312"/>
      <c r="O53" s="312"/>
    </row>
    <row r="54" spans="1:15">
      <c r="A54" s="312"/>
      <c r="B54" s="312"/>
      <c r="C54" s="312"/>
      <c r="D54" s="312"/>
      <c r="E54" s="312"/>
      <c r="F54" s="312"/>
      <c r="G54" s="312"/>
      <c r="H54" s="312"/>
      <c r="I54" s="312"/>
      <c r="J54" s="312"/>
      <c r="K54" s="312"/>
      <c r="L54" s="312"/>
      <c r="M54" s="312"/>
      <c r="N54" s="312"/>
      <c r="O54" s="312"/>
    </row>
    <row r="55" spans="1:15">
      <c r="A55" s="312"/>
      <c r="B55" s="312"/>
      <c r="C55" s="312"/>
      <c r="D55" s="312"/>
      <c r="E55" s="312"/>
      <c r="F55" s="312"/>
      <c r="G55" s="312"/>
      <c r="H55" s="312"/>
      <c r="I55" s="312"/>
      <c r="J55" s="312"/>
      <c r="K55" s="312"/>
      <c r="L55" s="312"/>
      <c r="M55" s="312"/>
      <c r="N55" s="312"/>
      <c r="O55" s="312"/>
    </row>
    <row r="56" spans="1:15">
      <c r="A56" s="312"/>
      <c r="B56" s="312"/>
      <c r="C56" s="312"/>
      <c r="D56" s="312"/>
      <c r="E56" s="312"/>
      <c r="F56" s="312"/>
      <c r="G56" s="312"/>
      <c r="H56" s="312"/>
      <c r="I56" s="312"/>
      <c r="J56" s="312"/>
      <c r="K56" s="312"/>
      <c r="L56" s="312"/>
      <c r="M56" s="312"/>
      <c r="N56" s="312"/>
      <c r="O56" s="312"/>
    </row>
    <row r="57" spans="1:15">
      <c r="A57" s="312"/>
      <c r="B57" s="312"/>
      <c r="C57" s="312"/>
      <c r="D57" s="312"/>
      <c r="E57" s="312"/>
      <c r="F57" s="312"/>
      <c r="G57" s="312"/>
      <c r="H57" s="312"/>
      <c r="I57" s="312"/>
      <c r="J57" s="312"/>
      <c r="K57" s="312"/>
      <c r="L57" s="312"/>
      <c r="M57" s="312"/>
      <c r="N57" s="312"/>
      <c r="O57" s="312"/>
    </row>
    <row r="58" spans="1:15">
      <c r="A58" s="312"/>
      <c r="B58" s="312"/>
      <c r="C58" s="312"/>
      <c r="D58" s="312"/>
      <c r="E58" s="312"/>
      <c r="F58" s="312"/>
      <c r="G58" s="312"/>
      <c r="H58" s="312"/>
      <c r="I58" s="312"/>
      <c r="J58" s="312"/>
      <c r="K58" s="312"/>
      <c r="L58" s="312"/>
      <c r="M58" s="312"/>
      <c r="N58" s="312"/>
      <c r="O58" s="312"/>
    </row>
    <row r="59" spans="1:15">
      <c r="A59" s="312"/>
      <c r="B59" s="312"/>
      <c r="C59" s="312"/>
      <c r="D59" s="312"/>
      <c r="E59" s="312"/>
      <c r="F59" s="312"/>
      <c r="G59" s="312"/>
      <c r="H59" s="312"/>
      <c r="I59" s="312"/>
      <c r="J59" s="312"/>
      <c r="K59" s="312"/>
      <c r="L59" s="312"/>
      <c r="M59" s="312"/>
      <c r="N59" s="312"/>
      <c r="O59" s="312"/>
    </row>
    <row r="60" spans="1:15">
      <c r="A60" s="312"/>
      <c r="B60" s="312"/>
      <c r="C60" s="312"/>
      <c r="D60" s="312"/>
      <c r="E60" s="312"/>
      <c r="F60" s="312"/>
      <c r="G60" s="312"/>
      <c r="H60" s="312"/>
      <c r="I60" s="312"/>
      <c r="J60" s="312"/>
      <c r="K60" s="312"/>
      <c r="L60" s="312"/>
      <c r="M60" s="312"/>
      <c r="N60" s="312"/>
      <c r="O60" s="312"/>
    </row>
    <row r="61" spans="1:15">
      <c r="A61" s="312"/>
      <c r="B61" s="312"/>
      <c r="C61" s="312"/>
      <c r="D61" s="312"/>
      <c r="E61" s="312"/>
      <c r="F61" s="312"/>
      <c r="G61" s="312"/>
      <c r="H61" s="312"/>
      <c r="I61" s="312"/>
      <c r="J61" s="312"/>
      <c r="K61" s="312"/>
      <c r="L61" s="312"/>
      <c r="M61" s="312"/>
      <c r="N61" s="312"/>
      <c r="O61" s="312"/>
    </row>
    <row r="62" spans="1:15">
      <c r="A62" s="312"/>
      <c r="B62" s="312"/>
      <c r="C62" s="312"/>
      <c r="D62" s="312"/>
      <c r="E62" s="312"/>
      <c r="F62" s="312"/>
      <c r="G62" s="312"/>
      <c r="H62" s="312"/>
      <c r="I62" s="312"/>
      <c r="J62" s="312"/>
      <c r="K62" s="312"/>
      <c r="L62" s="312"/>
      <c r="M62" s="312"/>
      <c r="N62" s="312"/>
      <c r="O62" s="312"/>
    </row>
    <row r="63" spans="1:15">
      <c r="A63" s="312"/>
      <c r="B63" s="312"/>
      <c r="C63" s="312"/>
      <c r="D63" s="312"/>
      <c r="E63" s="312"/>
      <c r="F63" s="312"/>
      <c r="G63" s="312"/>
      <c r="H63" s="312"/>
      <c r="I63" s="312"/>
      <c r="J63" s="312"/>
      <c r="K63" s="312"/>
      <c r="L63" s="312"/>
      <c r="M63" s="312"/>
      <c r="N63" s="312"/>
      <c r="O63" s="312"/>
    </row>
    <row r="64" spans="1:15">
      <c r="A64" s="312"/>
      <c r="B64" s="312"/>
      <c r="C64" s="312"/>
      <c r="D64" s="312"/>
      <c r="E64" s="312"/>
      <c r="F64" s="312"/>
      <c r="G64" s="312"/>
      <c r="H64" s="312"/>
      <c r="I64" s="312"/>
      <c r="J64" s="312"/>
      <c r="K64" s="312"/>
      <c r="L64" s="312"/>
      <c r="M64" s="312"/>
      <c r="N64" s="312"/>
      <c r="O64" s="312"/>
    </row>
    <row r="65" spans="1:15">
      <c r="A65" s="312"/>
      <c r="B65" s="312"/>
      <c r="C65" s="312"/>
      <c r="D65" s="312"/>
      <c r="E65" s="312"/>
      <c r="F65" s="312"/>
      <c r="G65" s="312"/>
      <c r="H65" s="312"/>
      <c r="I65" s="312"/>
      <c r="J65" s="312"/>
      <c r="K65" s="312"/>
      <c r="L65" s="312"/>
      <c r="M65" s="312"/>
      <c r="N65" s="312"/>
      <c r="O65" s="312"/>
    </row>
    <row r="66" spans="1:15">
      <c r="A66" s="312"/>
      <c r="B66" s="312"/>
      <c r="C66" s="312"/>
      <c r="D66" s="312"/>
      <c r="E66" s="312"/>
      <c r="F66" s="312"/>
      <c r="G66" s="312"/>
      <c r="H66" s="312"/>
      <c r="I66" s="312"/>
      <c r="J66" s="312"/>
      <c r="K66" s="312"/>
      <c r="L66" s="312"/>
      <c r="M66" s="312"/>
      <c r="N66" s="312"/>
      <c r="O66" s="312"/>
    </row>
    <row r="67" spans="1:15">
      <c r="A67" s="312"/>
      <c r="B67" s="312"/>
      <c r="C67" s="312"/>
      <c r="D67" s="312"/>
      <c r="E67" s="312"/>
      <c r="F67" s="312"/>
      <c r="G67" s="312"/>
      <c r="H67" s="312"/>
      <c r="I67" s="312"/>
      <c r="J67" s="312"/>
      <c r="K67" s="312"/>
      <c r="L67" s="312"/>
      <c r="M67" s="312"/>
      <c r="N67" s="312"/>
      <c r="O67" s="312"/>
    </row>
    <row r="68" spans="1:15">
      <c r="A68" s="312"/>
      <c r="B68" s="312"/>
      <c r="C68" s="312"/>
      <c r="D68" s="312"/>
      <c r="E68" s="312"/>
      <c r="F68" s="312"/>
      <c r="G68" s="312"/>
      <c r="H68" s="312"/>
      <c r="I68" s="312"/>
      <c r="J68" s="312"/>
      <c r="K68" s="312"/>
      <c r="L68" s="312"/>
      <c r="M68" s="312"/>
      <c r="N68" s="312"/>
      <c r="O68" s="312"/>
    </row>
    <row r="69" spans="1:15">
      <c r="A69" s="312"/>
      <c r="B69" s="312"/>
      <c r="C69" s="312"/>
      <c r="D69" s="312"/>
      <c r="E69" s="312"/>
      <c r="F69" s="312"/>
      <c r="G69" s="312"/>
      <c r="H69" s="312"/>
      <c r="I69" s="312"/>
      <c r="J69" s="312"/>
      <c r="K69" s="312"/>
      <c r="L69" s="312"/>
      <c r="M69" s="312"/>
      <c r="N69" s="312"/>
      <c r="O69" s="312"/>
    </row>
    <row r="70" spans="1:15">
      <c r="A70" s="312"/>
      <c r="B70" s="312"/>
      <c r="C70" s="312"/>
      <c r="D70" s="312"/>
      <c r="E70" s="312"/>
      <c r="F70" s="312"/>
      <c r="G70" s="312"/>
      <c r="H70" s="312"/>
      <c r="I70" s="312"/>
      <c r="J70" s="312"/>
      <c r="K70" s="312"/>
      <c r="L70" s="312"/>
      <c r="M70" s="312"/>
      <c r="N70" s="312"/>
      <c r="O70" s="312"/>
    </row>
    <row r="71" spans="1:15">
      <c r="A71" s="312"/>
      <c r="B71" s="312"/>
      <c r="C71" s="312"/>
      <c r="D71" s="312"/>
      <c r="E71" s="312"/>
      <c r="F71" s="312"/>
      <c r="G71" s="312"/>
      <c r="H71" s="312"/>
      <c r="I71" s="312"/>
      <c r="J71" s="312"/>
      <c r="K71" s="312"/>
      <c r="L71" s="312"/>
      <c r="M71" s="312"/>
      <c r="N71" s="312"/>
      <c r="O71" s="312"/>
    </row>
    <row r="72" spans="1:15">
      <c r="A72" s="312"/>
      <c r="B72" s="312"/>
      <c r="C72" s="312"/>
      <c r="D72" s="312"/>
      <c r="E72" s="312"/>
      <c r="F72" s="312"/>
      <c r="G72" s="312"/>
      <c r="H72" s="312"/>
      <c r="I72" s="312"/>
      <c r="J72" s="312"/>
      <c r="K72" s="312"/>
      <c r="L72" s="312"/>
      <c r="M72" s="312"/>
      <c r="N72" s="312"/>
      <c r="O72" s="312"/>
    </row>
    <row r="73" spans="1:15">
      <c r="A73" s="312"/>
      <c r="B73" s="312"/>
      <c r="C73" s="312"/>
      <c r="D73" s="312"/>
      <c r="E73" s="312"/>
      <c r="F73" s="312"/>
      <c r="G73" s="312"/>
      <c r="H73" s="312"/>
      <c r="I73" s="312"/>
      <c r="J73" s="312"/>
      <c r="K73" s="312"/>
      <c r="L73" s="312"/>
      <c r="M73" s="312"/>
      <c r="N73" s="312"/>
      <c r="O73" s="312"/>
    </row>
    <row r="74" spans="1:15">
      <c r="A74" s="312"/>
      <c r="B74" s="312"/>
      <c r="C74" s="312"/>
      <c r="D74" s="312"/>
      <c r="E74" s="312"/>
      <c r="F74" s="312"/>
      <c r="G74" s="312"/>
      <c r="H74" s="312"/>
      <c r="I74" s="312"/>
      <c r="J74" s="312"/>
      <c r="K74" s="312"/>
      <c r="L74" s="312"/>
      <c r="M74" s="312"/>
      <c r="N74" s="312"/>
      <c r="O74" s="312"/>
    </row>
    <row r="75" spans="1:15">
      <c r="A75" s="312"/>
      <c r="B75" s="312"/>
      <c r="C75" s="312"/>
      <c r="D75" s="312"/>
      <c r="E75" s="312"/>
      <c r="F75" s="312"/>
      <c r="G75" s="312"/>
      <c r="H75" s="312"/>
      <c r="I75" s="312"/>
      <c r="J75" s="312"/>
      <c r="K75" s="312"/>
      <c r="L75" s="312"/>
      <c r="M75" s="312"/>
      <c r="N75" s="312"/>
      <c r="O75" s="312"/>
    </row>
    <row r="76" spans="1:15">
      <c r="A76" s="312"/>
      <c r="B76" s="312"/>
      <c r="C76" s="312"/>
      <c r="D76" s="312"/>
      <c r="E76" s="312"/>
      <c r="F76" s="312"/>
      <c r="G76" s="312"/>
      <c r="H76" s="312"/>
      <c r="I76" s="312"/>
      <c r="J76" s="312"/>
      <c r="K76" s="312"/>
      <c r="L76" s="312"/>
      <c r="M76" s="312"/>
      <c r="N76" s="312"/>
      <c r="O76" s="312"/>
    </row>
    <row r="77" spans="1:15">
      <c r="A77" s="312"/>
      <c r="B77" s="312"/>
      <c r="C77" s="312"/>
      <c r="D77" s="312"/>
      <c r="E77" s="312"/>
      <c r="F77" s="312"/>
      <c r="G77" s="312"/>
      <c r="H77" s="312"/>
      <c r="I77" s="312"/>
      <c r="J77" s="312"/>
      <c r="K77" s="312"/>
      <c r="L77" s="312"/>
      <c r="M77" s="312"/>
      <c r="N77" s="312"/>
      <c r="O77" s="312"/>
    </row>
    <row r="78" spans="1:15">
      <c r="A78" s="312"/>
      <c r="B78" s="312"/>
      <c r="C78" s="312"/>
      <c r="D78" s="312"/>
      <c r="E78" s="312"/>
      <c r="F78" s="312"/>
      <c r="G78" s="312"/>
      <c r="H78" s="312"/>
      <c r="I78" s="312"/>
      <c r="J78" s="312"/>
      <c r="K78" s="312"/>
      <c r="L78" s="312"/>
      <c r="M78" s="312"/>
      <c r="N78" s="312"/>
      <c r="O78" s="312"/>
    </row>
    <row r="79" spans="1:15">
      <c r="A79" s="312"/>
      <c r="B79" s="312"/>
      <c r="C79" s="312"/>
      <c r="D79" s="312"/>
      <c r="E79" s="312"/>
      <c r="F79" s="312"/>
      <c r="G79" s="312"/>
      <c r="H79" s="312"/>
      <c r="I79" s="312"/>
      <c r="J79" s="312"/>
      <c r="K79" s="312"/>
      <c r="L79" s="312"/>
      <c r="M79" s="312"/>
      <c r="N79" s="312"/>
      <c r="O79" s="312"/>
    </row>
    <row r="80" spans="1:15">
      <c r="A80" s="312"/>
      <c r="B80" s="312"/>
      <c r="C80" s="312"/>
      <c r="D80" s="312"/>
      <c r="E80" s="312"/>
      <c r="F80" s="312"/>
      <c r="G80" s="312"/>
      <c r="H80" s="312"/>
      <c r="I80" s="312"/>
      <c r="J80" s="312"/>
      <c r="K80" s="312"/>
      <c r="L80" s="312"/>
      <c r="M80" s="312"/>
      <c r="N80" s="312"/>
      <c r="O80" s="312"/>
    </row>
    <row r="81" spans="1:15">
      <c r="A81" s="312"/>
      <c r="B81" s="312"/>
      <c r="C81" s="312"/>
      <c r="D81" s="312"/>
      <c r="E81" s="312"/>
      <c r="F81" s="312"/>
      <c r="G81" s="312"/>
      <c r="H81" s="312"/>
      <c r="I81" s="312"/>
      <c r="J81" s="312"/>
      <c r="K81" s="312"/>
      <c r="L81" s="312"/>
      <c r="M81" s="312"/>
      <c r="N81" s="312"/>
      <c r="O81" s="312"/>
    </row>
    <row r="82" spans="1:15">
      <c r="A82" s="312"/>
      <c r="B82" s="312"/>
      <c r="C82" s="312"/>
      <c r="D82" s="312"/>
      <c r="E82" s="312"/>
      <c r="F82" s="312"/>
      <c r="G82" s="312"/>
      <c r="H82" s="312"/>
      <c r="I82" s="312"/>
      <c r="J82" s="312"/>
      <c r="K82" s="312"/>
      <c r="L82" s="312"/>
      <c r="M82" s="312"/>
      <c r="N82" s="312"/>
      <c r="O82" s="312"/>
    </row>
    <row r="83" spans="1:15">
      <c r="A83" s="312"/>
      <c r="B83" s="312"/>
      <c r="C83" s="312"/>
      <c r="D83" s="312"/>
      <c r="E83" s="312"/>
      <c r="F83" s="312"/>
      <c r="G83" s="312"/>
      <c r="H83" s="312"/>
      <c r="I83" s="312"/>
      <c r="J83" s="312"/>
      <c r="K83" s="312"/>
      <c r="L83" s="312"/>
      <c r="M83" s="312"/>
      <c r="N83" s="312"/>
      <c r="O83" s="312"/>
    </row>
    <row r="84" spans="1:15">
      <c r="A84" s="312"/>
      <c r="B84" s="312"/>
      <c r="C84" s="312"/>
      <c r="D84" s="312"/>
      <c r="E84" s="312"/>
      <c r="F84" s="312"/>
      <c r="G84" s="312"/>
      <c r="H84" s="312"/>
      <c r="I84" s="312"/>
      <c r="J84" s="312"/>
      <c r="K84" s="312"/>
      <c r="L84" s="312"/>
      <c r="M84" s="312"/>
      <c r="N84" s="312"/>
      <c r="O84" s="312"/>
    </row>
    <row r="85" spans="1:15">
      <c r="A85" s="312"/>
      <c r="B85" s="312"/>
      <c r="C85" s="312"/>
      <c r="D85" s="312"/>
      <c r="E85" s="312"/>
      <c r="F85" s="312"/>
      <c r="G85" s="312"/>
      <c r="H85" s="312"/>
      <c r="I85" s="312"/>
      <c r="J85" s="312"/>
      <c r="K85" s="312"/>
      <c r="L85" s="312"/>
      <c r="M85" s="312"/>
      <c r="N85" s="312"/>
      <c r="O85" s="312"/>
    </row>
    <row r="86" spans="1:15">
      <c r="A86" s="312"/>
      <c r="B86" s="312"/>
      <c r="C86" s="312"/>
      <c r="D86" s="312"/>
      <c r="E86" s="312"/>
      <c r="F86" s="312"/>
      <c r="G86" s="312"/>
      <c r="H86" s="312"/>
      <c r="I86" s="312"/>
      <c r="J86" s="312"/>
      <c r="K86" s="312"/>
      <c r="L86" s="312"/>
      <c r="M86" s="312"/>
      <c r="N86" s="312"/>
      <c r="O86" s="312"/>
    </row>
    <row r="87" spans="1:15">
      <c r="A87" s="312"/>
      <c r="B87" s="312"/>
      <c r="C87" s="312"/>
      <c r="D87" s="312"/>
      <c r="E87" s="312"/>
      <c r="F87" s="312"/>
      <c r="G87" s="312"/>
      <c r="H87" s="312"/>
      <c r="I87" s="312"/>
      <c r="J87" s="312"/>
      <c r="K87" s="312"/>
      <c r="L87" s="312"/>
      <c r="M87" s="312"/>
      <c r="N87" s="312"/>
      <c r="O87" s="312"/>
    </row>
    <row r="88" spans="1:15">
      <c r="A88" s="312"/>
      <c r="B88" s="312"/>
      <c r="C88" s="312"/>
      <c r="D88" s="312"/>
      <c r="E88" s="312"/>
      <c r="F88" s="312"/>
      <c r="G88" s="312"/>
      <c r="H88" s="312"/>
      <c r="I88" s="312"/>
      <c r="J88" s="312"/>
      <c r="K88" s="312"/>
      <c r="L88" s="312"/>
      <c r="M88" s="312"/>
      <c r="N88" s="312"/>
      <c r="O88" s="312"/>
    </row>
    <row r="89" spans="1:15">
      <c r="A89" s="312"/>
      <c r="B89" s="312"/>
      <c r="C89" s="312"/>
      <c r="D89" s="312"/>
      <c r="E89" s="312"/>
      <c r="F89" s="312"/>
      <c r="G89" s="312"/>
      <c r="H89" s="312"/>
      <c r="I89" s="312"/>
      <c r="J89" s="312"/>
      <c r="K89" s="312"/>
      <c r="L89" s="312"/>
      <c r="M89" s="312"/>
      <c r="N89" s="312"/>
      <c r="O89" s="312"/>
    </row>
    <row r="90" spans="1:15">
      <c r="A90" s="312"/>
      <c r="B90" s="312"/>
      <c r="C90" s="312"/>
      <c r="D90" s="312"/>
      <c r="E90" s="312"/>
      <c r="F90" s="312"/>
      <c r="G90" s="312"/>
      <c r="H90" s="312"/>
      <c r="I90" s="312"/>
      <c r="J90" s="312"/>
      <c r="K90" s="312"/>
      <c r="L90" s="312"/>
      <c r="M90" s="312"/>
      <c r="N90" s="312"/>
      <c r="O90" s="312"/>
    </row>
    <row r="91" spans="1:15">
      <c r="A91" s="312"/>
      <c r="B91" s="312"/>
      <c r="C91" s="312"/>
      <c r="D91" s="312"/>
      <c r="E91" s="312"/>
      <c r="F91" s="312"/>
      <c r="G91" s="312"/>
      <c r="H91" s="312"/>
      <c r="I91" s="312"/>
      <c r="J91" s="312"/>
      <c r="K91" s="312"/>
      <c r="L91" s="312"/>
      <c r="M91" s="312"/>
      <c r="N91" s="312"/>
      <c r="O91" s="312"/>
    </row>
    <row r="92" spans="1:15">
      <c r="A92" s="312"/>
      <c r="B92" s="312"/>
      <c r="C92" s="312"/>
      <c r="D92" s="312"/>
      <c r="E92" s="312"/>
      <c r="F92" s="312"/>
      <c r="G92" s="312"/>
      <c r="H92" s="312"/>
      <c r="I92" s="312"/>
      <c r="J92" s="312"/>
      <c r="K92" s="312"/>
      <c r="L92" s="312"/>
      <c r="M92" s="312"/>
      <c r="N92" s="312"/>
      <c r="O92" s="312"/>
    </row>
    <row r="93" spans="1:15">
      <c r="A93" s="312"/>
      <c r="B93" s="312"/>
      <c r="C93" s="312"/>
      <c r="D93" s="312"/>
      <c r="E93" s="312"/>
      <c r="F93" s="312"/>
      <c r="G93" s="312"/>
      <c r="H93" s="312"/>
      <c r="I93" s="312"/>
      <c r="J93" s="312"/>
      <c r="K93" s="312"/>
      <c r="L93" s="312"/>
      <c r="M93" s="312"/>
      <c r="N93" s="312"/>
      <c r="O93" s="312"/>
    </row>
    <row r="94" spans="1:15">
      <c r="A94" s="312"/>
      <c r="B94" s="312"/>
      <c r="C94" s="312"/>
      <c r="D94" s="312"/>
      <c r="E94" s="312"/>
      <c r="F94" s="312"/>
      <c r="G94" s="312"/>
      <c r="H94" s="312"/>
      <c r="I94" s="312"/>
      <c r="J94" s="312"/>
      <c r="K94" s="312"/>
      <c r="L94" s="312"/>
      <c r="M94" s="312"/>
      <c r="N94" s="312"/>
      <c r="O94" s="312"/>
    </row>
    <row r="95" spans="1:15">
      <c r="A95" s="312"/>
      <c r="B95" s="312"/>
      <c r="C95" s="312"/>
      <c r="D95" s="312"/>
      <c r="E95" s="312"/>
      <c r="F95" s="312"/>
      <c r="G95" s="312"/>
      <c r="H95" s="312"/>
      <c r="I95" s="312"/>
      <c r="J95" s="312"/>
      <c r="K95" s="312"/>
      <c r="L95" s="312"/>
      <c r="M95" s="312"/>
      <c r="N95" s="312"/>
      <c r="O95" s="312"/>
    </row>
    <row r="96" spans="1:15">
      <c r="A96" s="312"/>
      <c r="B96" s="312"/>
      <c r="C96" s="312"/>
      <c r="D96" s="312"/>
      <c r="E96" s="312"/>
      <c r="F96" s="312"/>
      <c r="G96" s="312"/>
      <c r="H96" s="312"/>
      <c r="I96" s="312"/>
      <c r="J96" s="312"/>
      <c r="K96" s="312"/>
      <c r="L96" s="312"/>
      <c r="M96" s="312"/>
      <c r="N96" s="312"/>
      <c r="O96" s="312"/>
    </row>
    <row r="97" spans="1:15">
      <c r="A97" s="312"/>
      <c r="B97" s="312"/>
      <c r="C97" s="312"/>
      <c r="D97" s="312"/>
      <c r="E97" s="312"/>
      <c r="F97" s="312"/>
      <c r="G97" s="312"/>
      <c r="H97" s="312"/>
      <c r="I97" s="312"/>
      <c r="J97" s="312"/>
      <c r="K97" s="312"/>
      <c r="L97" s="312"/>
      <c r="M97" s="312"/>
      <c r="N97" s="312"/>
      <c r="O97" s="312"/>
    </row>
    <row r="98" spans="1:15">
      <c r="A98" s="312"/>
      <c r="B98" s="312"/>
      <c r="C98" s="312"/>
      <c r="D98" s="312"/>
      <c r="E98" s="312"/>
      <c r="F98" s="312"/>
      <c r="G98" s="312"/>
      <c r="H98" s="312"/>
      <c r="I98" s="312"/>
      <c r="J98" s="312"/>
      <c r="K98" s="312"/>
      <c r="L98" s="312"/>
      <c r="M98" s="312"/>
      <c r="N98" s="312"/>
      <c r="O98" s="312"/>
    </row>
    <row r="99" spans="1:15">
      <c r="A99" s="312"/>
      <c r="B99" s="312"/>
      <c r="C99" s="312"/>
      <c r="D99" s="312"/>
      <c r="E99" s="312"/>
      <c r="F99" s="312"/>
      <c r="G99" s="312"/>
      <c r="H99" s="312"/>
      <c r="I99" s="312"/>
      <c r="J99" s="312"/>
      <c r="K99" s="312"/>
      <c r="L99" s="312"/>
      <c r="M99" s="312"/>
      <c r="N99" s="312"/>
      <c r="O99" s="312"/>
    </row>
    <row r="100" spans="1:15">
      <c r="A100" s="312"/>
      <c r="B100" s="312"/>
      <c r="C100" s="312"/>
      <c r="D100" s="312"/>
      <c r="E100" s="312"/>
      <c r="F100" s="312"/>
      <c r="G100" s="312"/>
      <c r="H100" s="312"/>
      <c r="I100" s="312"/>
      <c r="J100" s="312"/>
      <c r="K100" s="312"/>
      <c r="L100" s="312"/>
      <c r="M100" s="312"/>
      <c r="N100" s="312"/>
      <c r="O100" s="312"/>
    </row>
    <row r="101" spans="1:15">
      <c r="A101" s="312"/>
      <c r="B101" s="312"/>
      <c r="C101" s="312"/>
      <c r="D101" s="312"/>
      <c r="E101" s="312"/>
      <c r="F101" s="312"/>
      <c r="G101" s="312"/>
      <c r="H101" s="312"/>
      <c r="I101" s="312"/>
      <c r="J101" s="312"/>
      <c r="K101" s="312"/>
      <c r="L101" s="312"/>
      <c r="M101" s="312"/>
      <c r="N101" s="312"/>
      <c r="O101" s="312"/>
    </row>
    <row r="102" spans="1:15">
      <c r="A102" s="312"/>
      <c r="B102" s="312"/>
      <c r="C102" s="312"/>
      <c r="D102" s="312"/>
      <c r="E102" s="312"/>
      <c r="F102" s="312"/>
      <c r="G102" s="312"/>
      <c r="H102" s="312"/>
      <c r="I102" s="312"/>
      <c r="J102" s="312"/>
      <c r="K102" s="312"/>
      <c r="L102" s="312"/>
      <c r="M102" s="312"/>
      <c r="N102" s="312"/>
      <c r="O102" s="312"/>
    </row>
    <row r="103" spans="1:15">
      <c r="A103" s="312"/>
      <c r="B103" s="312"/>
      <c r="C103" s="312"/>
      <c r="D103" s="312"/>
      <c r="E103" s="312"/>
      <c r="F103" s="312"/>
      <c r="G103" s="312"/>
      <c r="H103" s="312"/>
      <c r="I103" s="312"/>
      <c r="J103" s="312"/>
      <c r="K103" s="312"/>
      <c r="L103" s="312"/>
      <c r="M103" s="312"/>
      <c r="N103" s="312"/>
      <c r="O103" s="312"/>
    </row>
    <row r="104" spans="1:15">
      <c r="A104" s="312"/>
      <c r="B104" s="312"/>
      <c r="C104" s="312"/>
      <c r="D104" s="312"/>
      <c r="E104" s="312"/>
      <c r="F104" s="312"/>
      <c r="G104" s="312"/>
      <c r="H104" s="312"/>
      <c r="I104" s="312"/>
      <c r="J104" s="312"/>
      <c r="K104" s="312"/>
      <c r="L104" s="312"/>
      <c r="M104" s="312"/>
      <c r="N104" s="312"/>
      <c r="O104" s="312"/>
    </row>
    <row r="105" spans="1:15">
      <c r="A105" s="312"/>
      <c r="B105" s="312"/>
      <c r="C105" s="312"/>
      <c r="D105" s="312"/>
      <c r="E105" s="312"/>
      <c r="F105" s="312"/>
      <c r="G105" s="312"/>
      <c r="H105" s="312"/>
      <c r="I105" s="312"/>
      <c r="J105" s="312"/>
      <c r="K105" s="312"/>
      <c r="L105" s="312"/>
      <c r="M105" s="312"/>
      <c r="N105" s="312"/>
      <c r="O105" s="312"/>
    </row>
    <row r="106" spans="1:15">
      <c r="A106" s="312"/>
      <c r="B106" s="312"/>
      <c r="C106" s="312"/>
      <c r="D106" s="312"/>
      <c r="E106" s="312"/>
      <c r="F106" s="312"/>
      <c r="G106" s="312"/>
      <c r="H106" s="312"/>
      <c r="I106" s="312"/>
      <c r="J106" s="312"/>
      <c r="K106" s="312"/>
      <c r="L106" s="312"/>
      <c r="M106" s="312"/>
      <c r="N106" s="312"/>
      <c r="O106" s="312"/>
    </row>
    <row r="107" spans="1:15">
      <c r="A107" s="312"/>
      <c r="B107" s="312"/>
      <c r="C107" s="312"/>
      <c r="D107" s="312"/>
      <c r="E107" s="312"/>
      <c r="F107" s="312"/>
      <c r="G107" s="312"/>
      <c r="H107" s="312"/>
      <c r="I107" s="312"/>
      <c r="J107" s="312"/>
      <c r="K107" s="312"/>
      <c r="L107" s="312"/>
      <c r="M107" s="312"/>
      <c r="N107" s="312"/>
      <c r="O107" s="312"/>
    </row>
    <row r="108" spans="1:15">
      <c r="A108" s="312"/>
      <c r="B108" s="312"/>
      <c r="C108" s="312"/>
      <c r="D108" s="312"/>
      <c r="E108" s="312"/>
      <c r="F108" s="312"/>
      <c r="G108" s="312"/>
      <c r="H108" s="312"/>
      <c r="I108" s="312"/>
      <c r="J108" s="312"/>
      <c r="K108" s="312"/>
      <c r="L108" s="312"/>
      <c r="M108" s="312"/>
      <c r="N108" s="312"/>
      <c r="O108" s="312"/>
    </row>
    <row r="109" spans="1:15">
      <c r="A109" s="312"/>
      <c r="B109" s="312"/>
      <c r="C109" s="312"/>
      <c r="D109" s="312"/>
      <c r="E109" s="312"/>
      <c r="F109" s="312"/>
      <c r="G109" s="312"/>
      <c r="H109" s="312"/>
      <c r="I109" s="312"/>
      <c r="J109" s="312"/>
      <c r="K109" s="312"/>
      <c r="L109" s="312"/>
      <c r="M109" s="312"/>
      <c r="N109" s="312"/>
      <c r="O109" s="312"/>
    </row>
    <row r="110" spans="1:15">
      <c r="A110" s="312"/>
      <c r="B110" s="312"/>
      <c r="C110" s="312"/>
      <c r="D110" s="312"/>
      <c r="E110" s="312"/>
      <c r="F110" s="312"/>
      <c r="G110" s="312"/>
      <c r="H110" s="312"/>
      <c r="I110" s="312"/>
      <c r="J110" s="312"/>
      <c r="K110" s="312"/>
      <c r="L110" s="312"/>
      <c r="M110" s="312"/>
      <c r="N110" s="312"/>
      <c r="O110" s="312"/>
    </row>
    <row r="111" spans="1:15">
      <c r="A111" s="312"/>
      <c r="B111" s="312"/>
      <c r="C111" s="312"/>
      <c r="D111" s="312"/>
      <c r="E111" s="312"/>
      <c r="F111" s="312"/>
      <c r="G111" s="312"/>
      <c r="H111" s="312"/>
      <c r="I111" s="312"/>
      <c r="J111" s="312"/>
      <c r="K111" s="312"/>
      <c r="L111" s="312"/>
      <c r="M111" s="312"/>
      <c r="N111" s="312"/>
      <c r="O111" s="312"/>
    </row>
    <row r="112" spans="1:15">
      <c r="A112" s="312"/>
      <c r="B112" s="312"/>
      <c r="C112" s="312"/>
      <c r="D112" s="312"/>
      <c r="E112" s="312"/>
      <c r="F112" s="312"/>
      <c r="G112" s="312"/>
      <c r="H112" s="312"/>
      <c r="I112" s="312"/>
      <c r="J112" s="312"/>
      <c r="K112" s="312"/>
      <c r="L112" s="312"/>
      <c r="M112" s="312"/>
      <c r="N112" s="312"/>
      <c r="O112" s="312"/>
    </row>
    <row r="113" spans="1:15">
      <c r="A113" s="312"/>
      <c r="B113" s="312"/>
      <c r="C113" s="312"/>
      <c r="D113" s="312"/>
      <c r="E113" s="312"/>
      <c r="F113" s="312"/>
      <c r="G113" s="312"/>
      <c r="H113" s="312"/>
      <c r="I113" s="312"/>
      <c r="J113" s="312"/>
      <c r="K113" s="312"/>
      <c r="L113" s="312"/>
      <c r="M113" s="312"/>
      <c r="N113" s="312"/>
      <c r="O113" s="312"/>
    </row>
    <row r="114" spans="1:15">
      <c r="A114" s="312"/>
      <c r="B114" s="312"/>
      <c r="C114" s="312"/>
      <c r="D114" s="312"/>
      <c r="E114" s="312"/>
      <c r="F114" s="312"/>
      <c r="G114" s="312"/>
      <c r="H114" s="312"/>
      <c r="I114" s="312"/>
      <c r="J114" s="312"/>
      <c r="K114" s="312"/>
      <c r="L114" s="312"/>
      <c r="M114" s="312"/>
      <c r="N114" s="312"/>
      <c r="O114" s="312"/>
    </row>
    <row r="115" spans="1:15">
      <c r="A115" s="312"/>
      <c r="B115" s="312"/>
      <c r="C115" s="312"/>
      <c r="D115" s="312"/>
      <c r="E115" s="312"/>
      <c r="F115" s="312"/>
      <c r="G115" s="312"/>
      <c r="H115" s="312"/>
      <c r="I115" s="312"/>
      <c r="J115" s="312"/>
      <c r="K115" s="312"/>
      <c r="L115" s="312"/>
      <c r="M115" s="312"/>
      <c r="N115" s="312"/>
      <c r="O115" s="312"/>
    </row>
    <row r="116" spans="1:15">
      <c r="A116" s="312"/>
      <c r="B116" s="312"/>
      <c r="C116" s="312"/>
      <c r="D116" s="312"/>
      <c r="E116" s="312"/>
      <c r="F116" s="312"/>
      <c r="G116" s="312"/>
      <c r="H116" s="312"/>
      <c r="I116" s="312"/>
      <c r="J116" s="312"/>
      <c r="K116" s="312"/>
      <c r="L116" s="312"/>
      <c r="M116" s="312"/>
      <c r="N116" s="312"/>
      <c r="O116" s="312"/>
    </row>
    <row r="117" spans="1:15">
      <c r="A117" s="312"/>
      <c r="B117" s="312"/>
      <c r="C117" s="312"/>
      <c r="D117" s="312"/>
      <c r="E117" s="312"/>
      <c r="F117" s="312"/>
      <c r="G117" s="312"/>
      <c r="H117" s="312"/>
      <c r="I117" s="312"/>
      <c r="J117" s="312"/>
      <c r="K117" s="312"/>
      <c r="L117" s="312"/>
      <c r="M117" s="312"/>
      <c r="N117" s="312"/>
      <c r="O117" s="312"/>
    </row>
    <row r="118" spans="1:15">
      <c r="A118" s="312"/>
      <c r="B118" s="312"/>
      <c r="C118" s="312"/>
      <c r="D118" s="312"/>
      <c r="E118" s="312"/>
      <c r="F118" s="312"/>
      <c r="G118" s="312"/>
      <c r="H118" s="312"/>
      <c r="I118" s="312"/>
      <c r="J118" s="312"/>
      <c r="K118" s="312"/>
      <c r="L118" s="312"/>
      <c r="M118" s="312"/>
      <c r="N118" s="312"/>
      <c r="O118" s="312"/>
    </row>
    <row r="119" spans="1:15">
      <c r="A119" s="312"/>
      <c r="B119" s="312"/>
      <c r="C119" s="312"/>
      <c r="D119" s="312"/>
      <c r="E119" s="312"/>
      <c r="F119" s="312"/>
      <c r="G119" s="312"/>
      <c r="H119" s="312"/>
      <c r="I119" s="312"/>
      <c r="J119" s="312"/>
      <c r="K119" s="312"/>
      <c r="L119" s="312"/>
      <c r="M119" s="312"/>
      <c r="N119" s="312"/>
      <c r="O119" s="312"/>
    </row>
    <row r="120" spans="1:15">
      <c r="A120" s="312"/>
      <c r="B120" s="312"/>
      <c r="C120" s="312"/>
      <c r="D120" s="312"/>
      <c r="E120" s="312"/>
      <c r="F120" s="312"/>
      <c r="G120" s="312"/>
      <c r="H120" s="312"/>
      <c r="I120" s="312"/>
      <c r="J120" s="312"/>
      <c r="K120" s="312"/>
      <c r="L120" s="312"/>
      <c r="M120" s="312"/>
      <c r="N120" s="312"/>
      <c r="O120" s="312"/>
    </row>
    <row r="121" spans="1:15">
      <c r="A121" s="312"/>
      <c r="B121" s="312"/>
      <c r="C121" s="312"/>
      <c r="D121" s="312"/>
      <c r="E121" s="312"/>
      <c r="F121" s="312"/>
      <c r="G121" s="312"/>
      <c r="H121" s="312"/>
      <c r="I121" s="312"/>
      <c r="J121" s="312"/>
      <c r="K121" s="312"/>
      <c r="L121" s="312"/>
      <c r="M121" s="312"/>
      <c r="N121" s="312"/>
      <c r="O121" s="312"/>
    </row>
    <row r="122" spans="1:15">
      <c r="A122" s="312"/>
      <c r="B122" s="312"/>
      <c r="C122" s="312"/>
      <c r="D122" s="312"/>
      <c r="E122" s="312"/>
      <c r="F122" s="312"/>
      <c r="G122" s="312"/>
      <c r="H122" s="312"/>
      <c r="I122" s="312"/>
      <c r="J122" s="312"/>
      <c r="K122" s="312"/>
      <c r="L122" s="312"/>
      <c r="M122" s="312"/>
      <c r="N122" s="312"/>
      <c r="O122" s="312"/>
    </row>
    <row r="123" spans="1:15">
      <c r="A123" s="312"/>
      <c r="B123" s="312"/>
      <c r="C123" s="312"/>
      <c r="D123" s="312"/>
      <c r="E123" s="312"/>
      <c r="F123" s="312"/>
      <c r="G123" s="312"/>
      <c r="H123" s="312"/>
      <c r="I123" s="312"/>
      <c r="J123" s="312"/>
      <c r="K123" s="312"/>
      <c r="L123" s="312"/>
      <c r="M123" s="312"/>
      <c r="N123" s="312"/>
      <c r="O123" s="312"/>
    </row>
    <row r="124" spans="1:15">
      <c r="A124" s="312"/>
      <c r="B124" s="312"/>
      <c r="C124" s="312"/>
      <c r="D124" s="312"/>
      <c r="E124" s="312"/>
      <c r="F124" s="312"/>
      <c r="G124" s="312"/>
      <c r="H124" s="312"/>
      <c r="I124" s="312"/>
      <c r="J124" s="312"/>
      <c r="K124" s="312"/>
      <c r="L124" s="312"/>
      <c r="M124" s="312"/>
      <c r="N124" s="312"/>
      <c r="O124" s="312"/>
    </row>
    <row r="125" spans="1:15">
      <c r="A125" s="312"/>
      <c r="B125" s="312"/>
      <c r="C125" s="312"/>
      <c r="D125" s="312"/>
      <c r="E125" s="312"/>
      <c r="F125" s="312"/>
      <c r="G125" s="312"/>
      <c r="H125" s="312"/>
      <c r="I125" s="312"/>
      <c r="J125" s="312"/>
      <c r="K125" s="312"/>
      <c r="L125" s="312"/>
      <c r="M125" s="312"/>
      <c r="N125" s="312"/>
      <c r="O125" s="312"/>
    </row>
    <row r="126" spans="1:15">
      <c r="A126" s="312"/>
      <c r="B126" s="312"/>
      <c r="C126" s="312"/>
      <c r="D126" s="312"/>
      <c r="E126" s="312"/>
      <c r="F126" s="312"/>
      <c r="G126" s="312"/>
      <c r="H126" s="312"/>
      <c r="I126" s="312"/>
      <c r="J126" s="312"/>
      <c r="K126" s="312"/>
      <c r="L126" s="312"/>
      <c r="M126" s="312"/>
      <c r="N126" s="312"/>
      <c r="O126" s="312"/>
    </row>
    <row r="127" spans="1:15">
      <c r="A127" s="312"/>
      <c r="B127" s="312"/>
      <c r="C127" s="312"/>
      <c r="D127" s="312"/>
      <c r="E127" s="312"/>
      <c r="F127" s="312"/>
      <c r="G127" s="312"/>
      <c r="H127" s="312"/>
      <c r="I127" s="312"/>
      <c r="J127" s="312"/>
      <c r="K127" s="312"/>
      <c r="L127" s="312"/>
      <c r="M127" s="312"/>
      <c r="N127" s="312"/>
      <c r="O127" s="312"/>
    </row>
    <row r="128" spans="1:15">
      <c r="A128" s="312"/>
      <c r="B128" s="312"/>
      <c r="C128" s="312"/>
      <c r="D128" s="312"/>
      <c r="E128" s="312"/>
      <c r="F128" s="312"/>
      <c r="G128" s="312"/>
      <c r="H128" s="312"/>
      <c r="I128" s="312"/>
      <c r="J128" s="312"/>
      <c r="K128" s="312"/>
      <c r="L128" s="312"/>
      <c r="M128" s="312"/>
      <c r="N128" s="312"/>
      <c r="O128" s="312"/>
    </row>
    <row r="129" spans="1:15">
      <c r="A129" s="312"/>
      <c r="B129" s="312"/>
      <c r="C129" s="312"/>
      <c r="D129" s="312"/>
      <c r="E129" s="312"/>
      <c r="F129" s="312"/>
      <c r="G129" s="312"/>
      <c r="H129" s="312"/>
      <c r="I129" s="312"/>
      <c r="J129" s="312"/>
      <c r="K129" s="312"/>
      <c r="L129" s="312"/>
      <c r="M129" s="312"/>
      <c r="N129" s="312"/>
      <c r="O129" s="312"/>
    </row>
    <row r="130" spans="1:15">
      <c r="A130" s="312"/>
      <c r="B130" s="312"/>
      <c r="C130" s="312"/>
      <c r="D130" s="312"/>
      <c r="E130" s="312"/>
      <c r="F130" s="312"/>
      <c r="G130" s="312"/>
      <c r="H130" s="312"/>
      <c r="I130" s="312"/>
      <c r="J130" s="312"/>
      <c r="K130" s="312"/>
      <c r="L130" s="312"/>
      <c r="M130" s="312"/>
      <c r="N130" s="312"/>
      <c r="O130" s="312"/>
    </row>
    <row r="131" spans="1:15">
      <c r="A131" s="312"/>
      <c r="B131" s="312"/>
      <c r="C131" s="312"/>
      <c r="D131" s="312"/>
      <c r="E131" s="312"/>
      <c r="F131" s="312"/>
      <c r="G131" s="312"/>
      <c r="H131" s="312"/>
      <c r="I131" s="312"/>
      <c r="J131" s="312"/>
      <c r="K131" s="312"/>
      <c r="L131" s="312"/>
      <c r="M131" s="312"/>
      <c r="N131" s="312"/>
      <c r="O131" s="312"/>
    </row>
    <row r="132" spans="1:15">
      <c r="A132" s="312"/>
      <c r="B132" s="312"/>
      <c r="C132" s="312"/>
      <c r="D132" s="312"/>
      <c r="E132" s="312"/>
      <c r="F132" s="312"/>
      <c r="G132" s="312"/>
      <c r="H132" s="312"/>
      <c r="I132" s="312"/>
      <c r="J132" s="312"/>
      <c r="K132" s="312"/>
      <c r="L132" s="312"/>
      <c r="M132" s="312"/>
      <c r="N132" s="312"/>
      <c r="O132" s="312"/>
    </row>
    <row r="133" spans="1:15">
      <c r="A133" s="312"/>
      <c r="B133" s="312"/>
      <c r="C133" s="312"/>
      <c r="D133" s="312"/>
      <c r="E133" s="312"/>
      <c r="F133" s="312"/>
      <c r="G133" s="312"/>
      <c r="H133" s="312"/>
      <c r="I133" s="312"/>
      <c r="J133" s="312"/>
      <c r="K133" s="312"/>
      <c r="L133" s="312"/>
      <c r="M133" s="312"/>
      <c r="N133" s="312"/>
      <c r="O133" s="312"/>
    </row>
    <row r="134" spans="1:15">
      <c r="A134" s="312"/>
      <c r="B134" s="312"/>
      <c r="C134" s="312"/>
      <c r="D134" s="312"/>
      <c r="E134" s="312"/>
      <c r="F134" s="312"/>
      <c r="G134" s="312"/>
      <c r="H134" s="312"/>
      <c r="I134" s="312"/>
      <c r="J134" s="312"/>
      <c r="K134" s="312"/>
      <c r="L134" s="312"/>
      <c r="M134" s="312"/>
      <c r="N134" s="312"/>
      <c r="O134" s="312"/>
    </row>
    <row r="135" spans="1:15">
      <c r="A135" s="312"/>
      <c r="B135" s="312"/>
      <c r="C135" s="312"/>
      <c r="D135" s="312"/>
      <c r="E135" s="312"/>
      <c r="F135" s="312"/>
      <c r="G135" s="312"/>
      <c r="H135" s="312"/>
      <c r="I135" s="312"/>
      <c r="J135" s="312"/>
      <c r="K135" s="312"/>
      <c r="L135" s="312"/>
      <c r="M135" s="312"/>
      <c r="N135" s="312"/>
      <c r="O135" s="312"/>
    </row>
    <row r="136" spans="1:15">
      <c r="A136" s="312"/>
      <c r="B136" s="312"/>
      <c r="C136" s="312"/>
      <c r="D136" s="312"/>
      <c r="E136" s="312"/>
      <c r="F136" s="312"/>
      <c r="G136" s="312"/>
      <c r="H136" s="312"/>
      <c r="I136" s="312"/>
      <c r="J136" s="312"/>
      <c r="K136" s="312"/>
      <c r="L136" s="312"/>
      <c r="M136" s="312"/>
      <c r="N136" s="312"/>
      <c r="O136" s="312"/>
    </row>
    <row r="137" spans="1:15">
      <c r="A137" s="312"/>
      <c r="B137" s="312"/>
      <c r="C137" s="312"/>
      <c r="D137" s="312"/>
      <c r="E137" s="312"/>
      <c r="F137" s="312"/>
      <c r="G137" s="312"/>
      <c r="H137" s="312"/>
      <c r="I137" s="312"/>
      <c r="J137" s="312"/>
      <c r="K137" s="312"/>
      <c r="L137" s="312"/>
      <c r="M137" s="312"/>
      <c r="N137" s="312"/>
      <c r="O137" s="312"/>
    </row>
    <row r="138" spans="1:15">
      <c r="A138" s="312"/>
      <c r="B138" s="312"/>
      <c r="C138" s="312"/>
      <c r="D138" s="312"/>
      <c r="E138" s="312"/>
      <c r="F138" s="312"/>
      <c r="G138" s="312"/>
      <c r="H138" s="312"/>
      <c r="I138" s="312"/>
      <c r="J138" s="312"/>
      <c r="K138" s="312"/>
      <c r="L138" s="312"/>
      <c r="M138" s="312"/>
      <c r="N138" s="312"/>
      <c r="O138" s="312"/>
    </row>
    <row r="139" spans="1:15">
      <c r="A139" s="312"/>
      <c r="B139" s="312"/>
      <c r="C139" s="312"/>
      <c r="D139" s="312"/>
      <c r="E139" s="312"/>
      <c r="F139" s="312"/>
      <c r="G139" s="312"/>
      <c r="H139" s="312"/>
      <c r="I139" s="312"/>
      <c r="J139" s="312"/>
      <c r="K139" s="312"/>
      <c r="L139" s="312"/>
      <c r="M139" s="312"/>
      <c r="N139" s="312"/>
      <c r="O139" s="312"/>
    </row>
    <row r="140" spans="1:15">
      <c r="A140" s="312"/>
      <c r="B140" s="312"/>
      <c r="C140" s="312"/>
      <c r="D140" s="312"/>
      <c r="E140" s="312"/>
      <c r="F140" s="312"/>
      <c r="G140" s="312"/>
      <c r="H140" s="312"/>
      <c r="I140" s="312"/>
      <c r="J140" s="312"/>
      <c r="K140" s="312"/>
      <c r="L140" s="312"/>
      <c r="M140" s="312"/>
      <c r="N140" s="312"/>
      <c r="O140" s="312"/>
    </row>
    <row r="141" spans="1:15">
      <c r="A141" s="312"/>
      <c r="B141" s="312"/>
      <c r="C141" s="312"/>
      <c r="D141" s="312"/>
      <c r="E141" s="312"/>
      <c r="F141" s="312"/>
      <c r="G141" s="312"/>
      <c r="H141" s="312"/>
      <c r="I141" s="312"/>
      <c r="J141" s="312"/>
      <c r="K141" s="312"/>
      <c r="L141" s="312"/>
      <c r="M141" s="312"/>
      <c r="N141" s="312"/>
      <c r="O141" s="312"/>
    </row>
    <row r="142" spans="1:15">
      <c r="A142" s="312"/>
      <c r="B142" s="312"/>
      <c r="C142" s="312"/>
      <c r="D142" s="312"/>
      <c r="E142" s="312"/>
      <c r="F142" s="312"/>
      <c r="G142" s="312"/>
      <c r="H142" s="312"/>
      <c r="I142" s="312"/>
      <c r="J142" s="312"/>
      <c r="K142" s="312"/>
      <c r="L142" s="312"/>
      <c r="M142" s="312"/>
      <c r="N142" s="312"/>
      <c r="O142" s="312"/>
    </row>
    <row r="143" spans="1:15">
      <c r="A143" s="312"/>
      <c r="B143" s="312"/>
      <c r="C143" s="312"/>
      <c r="D143" s="312"/>
      <c r="E143" s="312"/>
      <c r="F143" s="312"/>
      <c r="G143" s="312"/>
      <c r="H143" s="312"/>
      <c r="I143" s="312"/>
      <c r="J143" s="312"/>
      <c r="K143" s="312"/>
      <c r="L143" s="312"/>
      <c r="M143" s="312"/>
      <c r="N143" s="312"/>
      <c r="O143" s="312"/>
    </row>
    <row r="144" spans="1:15">
      <c r="A144" s="312"/>
      <c r="B144" s="312"/>
      <c r="C144" s="312"/>
      <c r="D144" s="312"/>
      <c r="E144" s="312"/>
      <c r="F144" s="312"/>
      <c r="G144" s="312"/>
      <c r="H144" s="312"/>
      <c r="I144" s="312"/>
      <c r="J144" s="312"/>
      <c r="K144" s="312"/>
      <c r="L144" s="312"/>
      <c r="M144" s="312"/>
      <c r="N144" s="312"/>
      <c r="O144" s="312"/>
    </row>
    <row r="145" spans="1:15">
      <c r="A145" s="312"/>
      <c r="B145" s="312"/>
      <c r="C145" s="312"/>
      <c r="D145" s="312"/>
      <c r="E145" s="312"/>
      <c r="F145" s="312"/>
      <c r="G145" s="312"/>
      <c r="H145" s="312"/>
      <c r="I145" s="312"/>
      <c r="J145" s="312"/>
      <c r="K145" s="312"/>
      <c r="L145" s="312"/>
      <c r="M145" s="312"/>
      <c r="N145" s="312"/>
      <c r="O145" s="312"/>
    </row>
    <row r="146" spans="1:15">
      <c r="A146" s="312"/>
      <c r="B146" s="312"/>
      <c r="C146" s="312"/>
      <c r="D146" s="312"/>
      <c r="E146" s="312"/>
      <c r="F146" s="312"/>
      <c r="G146" s="312"/>
      <c r="H146" s="312"/>
      <c r="I146" s="312"/>
      <c r="J146" s="312"/>
      <c r="K146" s="312"/>
      <c r="L146" s="312"/>
      <c r="M146" s="312"/>
      <c r="N146" s="312"/>
      <c r="O146" s="312"/>
    </row>
    <row r="147" spans="1:15">
      <c r="A147" s="312"/>
      <c r="B147" s="312"/>
      <c r="C147" s="312"/>
      <c r="D147" s="312"/>
      <c r="E147" s="312"/>
      <c r="F147" s="312"/>
      <c r="G147" s="312"/>
      <c r="H147" s="312"/>
      <c r="I147" s="312"/>
      <c r="J147" s="312"/>
      <c r="K147" s="312"/>
      <c r="L147" s="312"/>
      <c r="M147" s="312"/>
      <c r="N147" s="312"/>
      <c r="O147" s="312"/>
    </row>
    <row r="148" spans="1:15">
      <c r="A148" s="312"/>
      <c r="B148" s="312"/>
      <c r="C148" s="312"/>
      <c r="D148" s="312"/>
      <c r="E148" s="312"/>
      <c r="F148" s="312"/>
      <c r="G148" s="312"/>
      <c r="H148" s="312"/>
      <c r="I148" s="312"/>
      <c r="J148" s="312"/>
      <c r="K148" s="312"/>
      <c r="L148" s="312"/>
      <c r="M148" s="312"/>
      <c r="N148" s="312"/>
      <c r="O148" s="312"/>
    </row>
    <row r="149" spans="1:15">
      <c r="A149" s="312"/>
      <c r="B149" s="312"/>
      <c r="C149" s="312"/>
      <c r="D149" s="312"/>
      <c r="E149" s="312"/>
      <c r="F149" s="312"/>
      <c r="G149" s="312"/>
      <c r="H149" s="312"/>
      <c r="I149" s="312"/>
      <c r="J149" s="312"/>
      <c r="K149" s="312"/>
      <c r="L149" s="312"/>
      <c r="M149" s="312"/>
      <c r="N149" s="312"/>
      <c r="O149" s="312"/>
    </row>
    <row r="150" spans="1:15">
      <c r="A150" s="312"/>
      <c r="B150" s="312"/>
      <c r="C150" s="312"/>
      <c r="D150" s="312"/>
      <c r="E150" s="312"/>
      <c r="F150" s="312"/>
      <c r="G150" s="312"/>
      <c r="H150" s="312"/>
      <c r="I150" s="312"/>
      <c r="J150" s="312"/>
      <c r="K150" s="312"/>
      <c r="L150" s="312"/>
      <c r="M150" s="312"/>
      <c r="N150" s="312"/>
      <c r="O150" s="312"/>
    </row>
    <row r="151" spans="1:15">
      <c r="A151" s="312"/>
      <c r="B151" s="312"/>
      <c r="C151" s="312"/>
      <c r="D151" s="312"/>
      <c r="E151" s="312"/>
      <c r="F151" s="312"/>
      <c r="G151" s="312"/>
      <c r="H151" s="312"/>
      <c r="I151" s="312"/>
      <c r="J151" s="312"/>
      <c r="K151" s="312"/>
      <c r="L151" s="312"/>
      <c r="M151" s="312"/>
      <c r="N151" s="312"/>
      <c r="O151" s="312"/>
    </row>
    <row r="152" spans="1:15">
      <c r="A152" s="312"/>
      <c r="B152" s="312"/>
      <c r="C152" s="312"/>
      <c r="D152" s="312"/>
      <c r="E152" s="312"/>
      <c r="F152" s="312"/>
      <c r="G152" s="312"/>
      <c r="H152" s="312"/>
      <c r="I152" s="312"/>
      <c r="J152" s="312"/>
      <c r="K152" s="312"/>
      <c r="L152" s="312"/>
      <c r="M152" s="312"/>
      <c r="N152" s="312"/>
      <c r="O152" s="312"/>
    </row>
    <row r="153" spans="1:15">
      <c r="A153" s="312"/>
      <c r="B153" s="312"/>
      <c r="C153" s="312"/>
      <c r="D153" s="312"/>
      <c r="E153" s="312"/>
      <c r="F153" s="312"/>
      <c r="G153" s="312"/>
      <c r="H153" s="312"/>
      <c r="I153" s="312"/>
      <c r="J153" s="312"/>
      <c r="K153" s="312"/>
      <c r="L153" s="312"/>
      <c r="M153" s="312"/>
      <c r="N153" s="312"/>
      <c r="O153" s="312"/>
    </row>
    <row r="154" spans="1:15">
      <c r="A154" s="312"/>
      <c r="B154" s="312"/>
      <c r="C154" s="312"/>
      <c r="D154" s="312"/>
      <c r="E154" s="312"/>
      <c r="F154" s="312"/>
      <c r="G154" s="312"/>
      <c r="H154" s="312"/>
      <c r="I154" s="312"/>
      <c r="J154" s="312"/>
      <c r="K154" s="312"/>
      <c r="L154" s="312"/>
      <c r="M154" s="312"/>
      <c r="N154" s="312"/>
      <c r="O154" s="312"/>
    </row>
    <row r="155" spans="1:15">
      <c r="A155" s="312"/>
      <c r="B155" s="312"/>
      <c r="C155" s="312"/>
      <c r="D155" s="312"/>
      <c r="E155" s="312"/>
      <c r="F155" s="312"/>
      <c r="G155" s="312"/>
      <c r="H155" s="312"/>
      <c r="I155" s="312"/>
      <c r="J155" s="312"/>
      <c r="K155" s="312"/>
      <c r="L155" s="312"/>
      <c r="M155" s="312"/>
      <c r="N155" s="312"/>
      <c r="O155" s="312"/>
    </row>
    <row r="156" spans="1:15">
      <c r="A156" s="312"/>
      <c r="B156" s="312"/>
      <c r="C156" s="312"/>
      <c r="D156" s="312"/>
      <c r="E156" s="312"/>
      <c r="F156" s="312"/>
      <c r="G156" s="312"/>
      <c r="H156" s="312"/>
      <c r="I156" s="312"/>
      <c r="J156" s="312"/>
      <c r="K156" s="312"/>
      <c r="L156" s="312"/>
      <c r="M156" s="312"/>
      <c r="N156" s="312"/>
      <c r="O156" s="312"/>
    </row>
    <row r="157" spans="1:15">
      <c r="A157" s="312"/>
      <c r="B157" s="312"/>
      <c r="C157" s="312"/>
      <c r="D157" s="312"/>
      <c r="E157" s="312"/>
      <c r="F157" s="312"/>
      <c r="G157" s="312"/>
      <c r="H157" s="312"/>
      <c r="I157" s="312"/>
      <c r="J157" s="312"/>
      <c r="K157" s="312"/>
      <c r="L157" s="312"/>
      <c r="M157" s="312"/>
      <c r="N157" s="312"/>
      <c r="O157" s="312"/>
    </row>
    <row r="158" spans="1:15">
      <c r="A158" s="312"/>
      <c r="B158" s="312"/>
      <c r="C158" s="312"/>
      <c r="D158" s="312"/>
      <c r="E158" s="312"/>
      <c r="F158" s="312"/>
      <c r="G158" s="312"/>
      <c r="H158" s="312"/>
      <c r="I158" s="312"/>
      <c r="J158" s="312"/>
      <c r="K158" s="312"/>
      <c r="L158" s="312"/>
      <c r="M158" s="312"/>
      <c r="N158" s="312"/>
      <c r="O158" s="312"/>
    </row>
    <row r="159" spans="1:15">
      <c r="A159" s="312"/>
      <c r="B159" s="312"/>
      <c r="C159" s="312"/>
      <c r="D159" s="312"/>
      <c r="E159" s="312"/>
      <c r="F159" s="312"/>
      <c r="G159" s="312"/>
      <c r="H159" s="312"/>
      <c r="I159" s="312"/>
      <c r="J159" s="312"/>
      <c r="K159" s="312"/>
      <c r="L159" s="312"/>
      <c r="M159" s="312"/>
      <c r="N159" s="312"/>
      <c r="O159" s="312"/>
    </row>
    <row r="160" spans="1:15">
      <c r="A160" s="312"/>
      <c r="B160" s="312"/>
      <c r="C160" s="312"/>
      <c r="D160" s="312"/>
      <c r="E160" s="312"/>
      <c r="F160" s="312"/>
      <c r="G160" s="312"/>
      <c r="H160" s="312"/>
      <c r="I160" s="312"/>
      <c r="J160" s="312"/>
      <c r="K160" s="312"/>
      <c r="L160" s="312"/>
      <c r="M160" s="312"/>
      <c r="N160" s="312"/>
      <c r="O160" s="312"/>
    </row>
    <row r="161" spans="1:15">
      <c r="A161" s="312"/>
      <c r="B161" s="312"/>
      <c r="C161" s="312"/>
      <c r="D161" s="312"/>
      <c r="E161" s="312"/>
      <c r="F161" s="312"/>
      <c r="G161" s="312"/>
      <c r="H161" s="312"/>
      <c r="I161" s="312"/>
      <c r="J161" s="312"/>
      <c r="K161" s="312"/>
      <c r="L161" s="312"/>
      <c r="M161" s="312"/>
      <c r="N161" s="312"/>
      <c r="O161" s="312"/>
    </row>
    <row r="162" spans="1:15">
      <c r="A162" s="312"/>
      <c r="B162" s="312"/>
      <c r="C162" s="312"/>
      <c r="D162" s="312"/>
      <c r="E162" s="312"/>
      <c r="F162" s="312"/>
      <c r="G162" s="312"/>
      <c r="H162" s="312"/>
      <c r="I162" s="312"/>
      <c r="J162" s="312"/>
      <c r="K162" s="312"/>
      <c r="L162" s="312"/>
      <c r="M162" s="312"/>
      <c r="N162" s="312"/>
      <c r="O162" s="312"/>
    </row>
    <row r="163" spans="1:15">
      <c r="A163" s="312"/>
      <c r="B163" s="312"/>
      <c r="C163" s="312"/>
      <c r="D163" s="312"/>
      <c r="E163" s="312"/>
      <c r="F163" s="312"/>
      <c r="G163" s="312"/>
      <c r="H163" s="312"/>
      <c r="I163" s="312"/>
      <c r="J163" s="312"/>
      <c r="K163" s="312"/>
      <c r="L163" s="312"/>
      <c r="M163" s="312"/>
      <c r="N163" s="312"/>
      <c r="O163" s="312"/>
    </row>
    <row r="164" spans="1:15">
      <c r="A164" s="312"/>
      <c r="B164" s="312"/>
      <c r="C164" s="312"/>
      <c r="D164" s="312"/>
      <c r="E164" s="312"/>
      <c r="F164" s="312"/>
      <c r="G164" s="312"/>
      <c r="H164" s="312"/>
      <c r="I164" s="312"/>
      <c r="J164" s="312"/>
      <c r="K164" s="312"/>
      <c r="L164" s="312"/>
      <c r="M164" s="312"/>
      <c r="N164" s="312"/>
      <c r="O164" s="312"/>
    </row>
    <row r="165" spans="1:15">
      <c r="A165" s="312"/>
      <c r="B165" s="312"/>
      <c r="C165" s="312"/>
      <c r="D165" s="312"/>
      <c r="E165" s="312"/>
      <c r="F165" s="312"/>
      <c r="G165" s="312"/>
      <c r="H165" s="312"/>
      <c r="I165" s="312"/>
      <c r="J165" s="312"/>
      <c r="K165" s="312"/>
      <c r="L165" s="312"/>
      <c r="M165" s="312"/>
      <c r="N165" s="312"/>
      <c r="O165" s="312"/>
    </row>
    <row r="166" spans="1:15">
      <c r="A166" s="312"/>
      <c r="B166" s="312"/>
      <c r="C166" s="312"/>
      <c r="D166" s="312"/>
      <c r="E166" s="312"/>
      <c r="F166" s="312"/>
      <c r="G166" s="312"/>
      <c r="H166" s="312"/>
      <c r="I166" s="312"/>
      <c r="J166" s="312"/>
      <c r="K166" s="312"/>
      <c r="L166" s="312"/>
      <c r="M166" s="312"/>
      <c r="N166" s="312"/>
      <c r="O166" s="312"/>
    </row>
    <row r="167" spans="1:15">
      <c r="A167" s="312"/>
      <c r="B167" s="312"/>
      <c r="C167" s="312"/>
      <c r="D167" s="312"/>
      <c r="E167" s="312"/>
      <c r="F167" s="312"/>
      <c r="G167" s="312"/>
      <c r="H167" s="312"/>
      <c r="I167" s="312"/>
      <c r="J167" s="312"/>
      <c r="K167" s="312"/>
      <c r="L167" s="312"/>
      <c r="M167" s="312"/>
      <c r="N167" s="312"/>
      <c r="O167" s="312"/>
    </row>
    <row r="168" spans="1:15">
      <c r="A168" s="312"/>
      <c r="B168" s="312"/>
      <c r="C168" s="312"/>
      <c r="D168" s="312"/>
      <c r="E168" s="312"/>
      <c r="F168" s="312"/>
      <c r="G168" s="312"/>
      <c r="H168" s="312"/>
      <c r="I168" s="312"/>
      <c r="J168" s="312"/>
      <c r="K168" s="312"/>
      <c r="L168" s="312"/>
      <c r="M168" s="312"/>
      <c r="N168" s="312"/>
      <c r="O168" s="312"/>
    </row>
    <row r="169" spans="1:15">
      <c r="A169" s="312"/>
      <c r="B169" s="312"/>
      <c r="C169" s="312"/>
      <c r="D169" s="312"/>
      <c r="E169" s="312"/>
      <c r="F169" s="312"/>
      <c r="G169" s="312"/>
      <c r="H169" s="312"/>
      <c r="I169" s="312"/>
      <c r="J169" s="312"/>
      <c r="K169" s="312"/>
      <c r="L169" s="312"/>
      <c r="M169" s="312"/>
      <c r="N169" s="312"/>
      <c r="O169" s="312"/>
    </row>
    <row r="170" spans="1:15">
      <c r="A170" s="312"/>
      <c r="B170" s="312"/>
      <c r="C170" s="312"/>
      <c r="D170" s="312"/>
      <c r="E170" s="312"/>
      <c r="F170" s="312"/>
      <c r="G170" s="312"/>
      <c r="H170" s="312"/>
      <c r="I170" s="312"/>
      <c r="J170" s="312"/>
      <c r="K170" s="312"/>
      <c r="L170" s="312"/>
      <c r="M170" s="312"/>
      <c r="N170" s="312"/>
      <c r="O170" s="312"/>
    </row>
    <row r="171" spans="1:15">
      <c r="A171" s="312"/>
      <c r="B171" s="312"/>
      <c r="C171" s="312"/>
      <c r="D171" s="312"/>
      <c r="E171" s="312"/>
      <c r="F171" s="312"/>
      <c r="G171" s="312"/>
      <c r="H171" s="312"/>
      <c r="I171" s="312"/>
      <c r="J171" s="312"/>
      <c r="K171" s="312"/>
      <c r="L171" s="312"/>
      <c r="M171" s="312"/>
      <c r="N171" s="312"/>
      <c r="O171" s="312"/>
    </row>
    <row r="172" spans="1:15">
      <c r="A172" s="312"/>
      <c r="B172" s="312"/>
      <c r="C172" s="312"/>
      <c r="D172" s="312"/>
      <c r="E172" s="312"/>
      <c r="F172" s="312"/>
      <c r="G172" s="312"/>
      <c r="H172" s="312"/>
      <c r="I172" s="312"/>
      <c r="J172" s="312"/>
      <c r="K172" s="312"/>
      <c r="L172" s="312"/>
      <c r="M172" s="312"/>
      <c r="N172" s="312"/>
      <c r="O172" s="312"/>
    </row>
    <row r="173" spans="1:15">
      <c r="A173" s="312"/>
      <c r="B173" s="312"/>
      <c r="C173" s="312"/>
      <c r="D173" s="312"/>
      <c r="E173" s="312"/>
      <c r="F173" s="312"/>
      <c r="G173" s="312"/>
      <c r="H173" s="312"/>
      <c r="I173" s="312"/>
      <c r="J173" s="312"/>
      <c r="K173" s="312"/>
      <c r="L173" s="312"/>
      <c r="M173" s="312"/>
      <c r="N173" s="312"/>
      <c r="O173" s="312"/>
    </row>
    <row r="174" spans="1:15">
      <c r="A174" s="312"/>
      <c r="B174" s="312"/>
      <c r="C174" s="312"/>
      <c r="D174" s="312"/>
      <c r="E174" s="312"/>
      <c r="F174" s="312"/>
      <c r="G174" s="312"/>
      <c r="H174" s="312"/>
      <c r="I174" s="312"/>
      <c r="J174" s="312"/>
      <c r="K174" s="312"/>
      <c r="L174" s="312"/>
      <c r="M174" s="312"/>
      <c r="N174" s="312"/>
      <c r="O174" s="312"/>
    </row>
    <row r="175" spans="1:15">
      <c r="A175" s="312"/>
      <c r="B175" s="312"/>
      <c r="C175" s="312"/>
      <c r="D175" s="312"/>
      <c r="E175" s="312"/>
      <c r="F175" s="312"/>
      <c r="G175" s="312"/>
      <c r="H175" s="312"/>
      <c r="I175" s="312"/>
      <c r="J175" s="312"/>
      <c r="K175" s="312"/>
      <c r="L175" s="312"/>
      <c r="M175" s="312"/>
      <c r="N175" s="312"/>
      <c r="O175" s="312"/>
    </row>
    <row r="176" spans="1:15">
      <c r="A176" s="312"/>
      <c r="B176" s="312"/>
      <c r="C176" s="312"/>
      <c r="D176" s="312"/>
      <c r="E176" s="312"/>
      <c r="F176" s="312"/>
      <c r="G176" s="312"/>
      <c r="H176" s="312"/>
      <c r="I176" s="312"/>
      <c r="J176" s="312"/>
      <c r="K176" s="312"/>
      <c r="L176" s="312"/>
      <c r="M176" s="312"/>
      <c r="N176" s="312"/>
      <c r="O176" s="312"/>
    </row>
    <row r="177" spans="1:15">
      <c r="A177" s="312"/>
      <c r="B177" s="312"/>
      <c r="C177" s="312"/>
      <c r="D177" s="312"/>
      <c r="E177" s="312"/>
      <c r="F177" s="312"/>
      <c r="G177" s="312"/>
      <c r="H177" s="312"/>
      <c r="I177" s="312"/>
      <c r="J177" s="312"/>
      <c r="K177" s="312"/>
      <c r="L177" s="312"/>
      <c r="M177" s="312"/>
      <c r="N177" s="312"/>
      <c r="O177" s="312"/>
    </row>
    <row r="178" spans="1:15">
      <c r="A178" s="312"/>
      <c r="B178" s="312"/>
      <c r="C178" s="312"/>
      <c r="D178" s="312"/>
      <c r="E178" s="312"/>
      <c r="F178" s="312"/>
      <c r="G178" s="312"/>
      <c r="H178" s="312"/>
      <c r="I178" s="312"/>
      <c r="J178" s="312"/>
      <c r="K178" s="312"/>
      <c r="L178" s="312"/>
      <c r="M178" s="312"/>
      <c r="N178" s="312"/>
      <c r="O178" s="312"/>
    </row>
    <row r="179" spans="1:15">
      <c r="A179" s="312"/>
      <c r="B179" s="312"/>
      <c r="C179" s="312"/>
      <c r="D179" s="312"/>
      <c r="E179" s="312"/>
      <c r="F179" s="312"/>
      <c r="G179" s="312"/>
      <c r="H179" s="312"/>
      <c r="I179" s="312"/>
      <c r="J179" s="312"/>
      <c r="K179" s="312"/>
      <c r="L179" s="312"/>
      <c r="M179" s="312"/>
      <c r="N179" s="312"/>
      <c r="O179" s="312"/>
    </row>
    <row r="180" spans="1:15">
      <c r="A180" s="312"/>
      <c r="B180" s="312"/>
      <c r="C180" s="312"/>
      <c r="D180" s="312"/>
      <c r="E180" s="312"/>
      <c r="F180" s="312"/>
      <c r="G180" s="312"/>
      <c r="H180" s="312"/>
      <c r="I180" s="312"/>
      <c r="J180" s="312"/>
      <c r="K180" s="312"/>
      <c r="L180" s="312"/>
      <c r="M180" s="312"/>
      <c r="N180" s="312"/>
      <c r="O180" s="312"/>
    </row>
    <row r="181" spans="1:15">
      <c r="A181" s="312"/>
      <c r="B181" s="312"/>
      <c r="C181" s="312"/>
      <c r="D181" s="312"/>
      <c r="E181" s="312"/>
      <c r="F181" s="312"/>
      <c r="G181" s="312"/>
      <c r="H181" s="312"/>
      <c r="I181" s="312"/>
      <c r="J181" s="312"/>
      <c r="K181" s="312"/>
      <c r="L181" s="312"/>
      <c r="M181" s="312"/>
      <c r="N181" s="312"/>
      <c r="O181" s="312"/>
    </row>
    <row r="182" spans="1:15">
      <c r="A182" s="312"/>
      <c r="B182" s="312"/>
      <c r="C182" s="312"/>
      <c r="D182" s="312"/>
      <c r="E182" s="312"/>
      <c r="F182" s="312"/>
      <c r="G182" s="312"/>
      <c r="H182" s="312"/>
      <c r="I182" s="312"/>
      <c r="J182" s="312"/>
      <c r="K182" s="312"/>
      <c r="L182" s="312"/>
      <c r="M182" s="312"/>
      <c r="N182" s="312"/>
      <c r="O182" s="312"/>
    </row>
    <row r="183" spans="1:15">
      <c r="A183" s="312"/>
      <c r="B183" s="312"/>
      <c r="C183" s="312"/>
      <c r="D183" s="312"/>
      <c r="E183" s="312"/>
      <c r="F183" s="312"/>
      <c r="G183" s="312"/>
      <c r="H183" s="312"/>
      <c r="I183" s="312"/>
      <c r="J183" s="312"/>
      <c r="K183" s="312"/>
      <c r="L183" s="312"/>
      <c r="M183" s="312"/>
      <c r="N183" s="312"/>
      <c r="O183" s="312"/>
    </row>
    <row r="184" spans="1:15">
      <c r="A184" s="312"/>
      <c r="B184" s="312"/>
      <c r="C184" s="312"/>
      <c r="D184" s="312"/>
      <c r="E184" s="312"/>
      <c r="F184" s="312"/>
      <c r="G184" s="312"/>
      <c r="H184" s="312"/>
      <c r="I184" s="312"/>
      <c r="J184" s="312"/>
      <c r="K184" s="312"/>
      <c r="L184" s="312"/>
      <c r="M184" s="312"/>
      <c r="N184" s="312"/>
      <c r="O184" s="312"/>
    </row>
    <row r="185" spans="1:15">
      <c r="A185" s="312"/>
      <c r="B185" s="312"/>
      <c r="C185" s="312"/>
      <c r="D185" s="312"/>
      <c r="E185" s="312"/>
      <c r="F185" s="312"/>
      <c r="G185" s="312"/>
      <c r="H185" s="312"/>
      <c r="I185" s="312"/>
      <c r="J185" s="312"/>
      <c r="K185" s="312"/>
      <c r="L185" s="312"/>
      <c r="M185" s="312"/>
      <c r="N185" s="312"/>
      <c r="O185" s="312"/>
    </row>
    <row r="186" spans="1:15">
      <c r="A186" s="312"/>
      <c r="B186" s="312"/>
      <c r="C186" s="312"/>
      <c r="D186" s="312"/>
      <c r="E186" s="312"/>
      <c r="F186" s="312"/>
      <c r="G186" s="312"/>
      <c r="H186" s="312"/>
      <c r="I186" s="312"/>
      <c r="J186" s="312"/>
      <c r="K186" s="312"/>
      <c r="L186" s="312"/>
      <c r="M186" s="312"/>
      <c r="N186" s="312"/>
      <c r="O186" s="312"/>
    </row>
    <row r="187" spans="1:15">
      <c r="A187" s="312"/>
      <c r="B187" s="312"/>
      <c r="C187" s="312"/>
      <c r="D187" s="312"/>
      <c r="E187" s="312"/>
      <c r="F187" s="312"/>
      <c r="G187" s="312"/>
      <c r="H187" s="312"/>
      <c r="I187" s="312"/>
      <c r="J187" s="312"/>
      <c r="K187" s="312"/>
      <c r="L187" s="312"/>
      <c r="M187" s="312"/>
      <c r="N187" s="312"/>
      <c r="O187" s="312"/>
    </row>
    <row r="188" spans="1:15">
      <c r="A188" s="312"/>
      <c r="B188" s="312"/>
      <c r="C188" s="312"/>
      <c r="D188" s="312"/>
      <c r="E188" s="312"/>
      <c r="F188" s="312"/>
      <c r="G188" s="312"/>
      <c r="H188" s="312"/>
      <c r="I188" s="312"/>
      <c r="J188" s="312"/>
      <c r="K188" s="312"/>
      <c r="L188" s="312"/>
      <c r="M188" s="312"/>
      <c r="N188" s="312"/>
      <c r="O188" s="312"/>
    </row>
    <row r="189" spans="1:15">
      <c r="A189" s="312"/>
      <c r="B189" s="312"/>
      <c r="C189" s="312"/>
      <c r="D189" s="312"/>
      <c r="E189" s="312"/>
      <c r="F189" s="312"/>
      <c r="G189" s="312"/>
      <c r="H189" s="312"/>
      <c r="I189" s="312"/>
      <c r="J189" s="312"/>
      <c r="K189" s="312"/>
      <c r="L189" s="312"/>
      <c r="M189" s="312"/>
      <c r="N189" s="312"/>
      <c r="O189" s="312"/>
    </row>
    <row r="190" spans="1:15">
      <c r="A190" s="312"/>
      <c r="B190" s="312"/>
      <c r="C190" s="312"/>
      <c r="D190" s="312"/>
      <c r="E190" s="312"/>
      <c r="F190" s="312"/>
      <c r="G190" s="312"/>
      <c r="H190" s="312"/>
      <c r="I190" s="312"/>
      <c r="J190" s="312"/>
      <c r="K190" s="312"/>
      <c r="L190" s="312"/>
      <c r="M190" s="312"/>
      <c r="N190" s="312"/>
      <c r="O190" s="312"/>
    </row>
    <row r="191" spans="1:15">
      <c r="A191" s="312"/>
      <c r="B191" s="312"/>
      <c r="C191" s="312"/>
      <c r="D191" s="312"/>
      <c r="E191" s="312"/>
      <c r="F191" s="312"/>
      <c r="G191" s="312"/>
      <c r="H191" s="312"/>
      <c r="I191" s="312"/>
      <c r="J191" s="312"/>
      <c r="K191" s="312"/>
      <c r="L191" s="312"/>
      <c r="M191" s="312"/>
      <c r="N191" s="312"/>
      <c r="O191" s="312"/>
    </row>
    <row r="192" spans="1:15">
      <c r="A192" s="312"/>
      <c r="B192" s="312"/>
      <c r="C192" s="312"/>
      <c r="D192" s="312"/>
      <c r="E192" s="312"/>
      <c r="F192" s="312"/>
      <c r="G192" s="312"/>
      <c r="H192" s="312"/>
      <c r="I192" s="312"/>
      <c r="J192" s="312"/>
      <c r="K192" s="312"/>
      <c r="L192" s="312"/>
      <c r="M192" s="312"/>
      <c r="N192" s="312"/>
      <c r="O192" s="312"/>
    </row>
    <row r="193" spans="1:15">
      <c r="A193" s="312"/>
      <c r="B193" s="312"/>
      <c r="C193" s="312"/>
      <c r="D193" s="312"/>
      <c r="E193" s="312"/>
      <c r="F193" s="312"/>
      <c r="G193" s="312"/>
      <c r="H193" s="312"/>
      <c r="I193" s="312"/>
      <c r="J193" s="312"/>
      <c r="K193" s="312"/>
      <c r="L193" s="312"/>
      <c r="M193" s="312"/>
      <c r="N193" s="312"/>
      <c r="O193" s="312"/>
    </row>
    <row r="194" spans="1:15">
      <c r="A194" s="312"/>
      <c r="B194" s="312"/>
      <c r="C194" s="312"/>
      <c r="D194" s="312"/>
      <c r="E194" s="312"/>
      <c r="F194" s="312"/>
      <c r="G194" s="312"/>
      <c r="H194" s="312"/>
      <c r="I194" s="312"/>
      <c r="J194" s="312"/>
      <c r="K194" s="312"/>
      <c r="L194" s="312"/>
      <c r="M194" s="312"/>
      <c r="N194" s="312"/>
      <c r="O194" s="312"/>
    </row>
    <row r="195" spans="1:15">
      <c r="A195" s="312"/>
      <c r="B195" s="312"/>
      <c r="C195" s="312"/>
      <c r="D195" s="312"/>
      <c r="E195" s="312"/>
      <c r="F195" s="312"/>
      <c r="G195" s="312"/>
      <c r="H195" s="312"/>
      <c r="I195" s="312"/>
      <c r="J195" s="312"/>
      <c r="K195" s="312"/>
      <c r="L195" s="312"/>
      <c r="M195" s="312"/>
      <c r="N195" s="312"/>
      <c r="O195" s="312"/>
    </row>
    <row r="196" spans="1:15">
      <c r="A196" s="312"/>
      <c r="B196" s="312"/>
      <c r="C196" s="312"/>
      <c r="D196" s="312"/>
      <c r="E196" s="312"/>
      <c r="F196" s="312"/>
      <c r="G196" s="312"/>
      <c r="H196" s="312"/>
      <c r="I196" s="312"/>
      <c r="J196" s="312"/>
      <c r="K196" s="312"/>
      <c r="L196" s="312"/>
      <c r="M196" s="312"/>
      <c r="N196" s="312"/>
      <c r="O196" s="312"/>
    </row>
    <row r="197" spans="1:15">
      <c r="A197" s="312"/>
      <c r="B197" s="312"/>
      <c r="C197" s="312"/>
      <c r="D197" s="312"/>
      <c r="E197" s="312"/>
      <c r="F197" s="312"/>
      <c r="G197" s="312"/>
      <c r="H197" s="312"/>
      <c r="I197" s="312"/>
      <c r="J197" s="312"/>
      <c r="K197" s="312"/>
      <c r="L197" s="312"/>
      <c r="M197" s="312"/>
      <c r="N197" s="312"/>
      <c r="O197" s="312"/>
    </row>
    <row r="198" spans="1:15">
      <c r="A198" s="312"/>
      <c r="B198" s="312"/>
      <c r="C198" s="312"/>
      <c r="D198" s="312"/>
      <c r="E198" s="312"/>
      <c r="F198" s="312"/>
      <c r="G198" s="312"/>
      <c r="H198" s="312"/>
      <c r="I198" s="312"/>
      <c r="J198" s="312"/>
      <c r="K198" s="312"/>
      <c r="L198" s="312"/>
      <c r="M198" s="312"/>
      <c r="N198" s="312"/>
      <c r="O198" s="312"/>
    </row>
    <row r="199" spans="1:15">
      <c r="A199" s="312"/>
      <c r="B199" s="312"/>
      <c r="C199" s="312"/>
      <c r="D199" s="312"/>
      <c r="E199" s="312"/>
      <c r="F199" s="312"/>
      <c r="G199" s="312"/>
      <c r="H199" s="312"/>
      <c r="I199" s="312"/>
      <c r="J199" s="312"/>
      <c r="K199" s="312"/>
      <c r="L199" s="312"/>
      <c r="M199" s="312"/>
      <c r="N199" s="312"/>
      <c r="O199" s="312"/>
    </row>
    <row r="200" spans="1:15">
      <c r="A200" s="312"/>
      <c r="B200" s="312"/>
      <c r="C200" s="312"/>
      <c r="D200" s="312"/>
      <c r="E200" s="312"/>
      <c r="F200" s="312"/>
      <c r="G200" s="312"/>
      <c r="H200" s="312"/>
      <c r="I200" s="312"/>
      <c r="J200" s="312"/>
      <c r="K200" s="312"/>
      <c r="L200" s="312"/>
      <c r="M200" s="312"/>
      <c r="N200" s="312"/>
      <c r="O200" s="312"/>
    </row>
    <row r="201" spans="1:15">
      <c r="A201" s="312"/>
      <c r="B201" s="312"/>
      <c r="C201" s="312"/>
      <c r="D201" s="312"/>
      <c r="E201" s="312"/>
      <c r="F201" s="312"/>
      <c r="G201" s="312"/>
      <c r="H201" s="312"/>
      <c r="I201" s="312"/>
      <c r="J201" s="312"/>
      <c r="K201" s="312"/>
      <c r="L201" s="312"/>
      <c r="M201" s="312"/>
      <c r="N201" s="312"/>
      <c r="O201" s="312"/>
    </row>
    <row r="202" spans="1:15">
      <c r="A202" s="312"/>
      <c r="B202" s="312"/>
      <c r="C202" s="312"/>
      <c r="D202" s="312"/>
      <c r="E202" s="312"/>
      <c r="F202" s="312"/>
      <c r="G202" s="312"/>
      <c r="H202" s="312"/>
      <c r="I202" s="312"/>
      <c r="J202" s="312"/>
      <c r="K202" s="312"/>
      <c r="L202" s="312"/>
      <c r="M202" s="312"/>
      <c r="N202" s="312"/>
      <c r="O202" s="312"/>
    </row>
    <row r="203" spans="1:15">
      <c r="A203" s="312"/>
      <c r="B203" s="312"/>
      <c r="C203" s="312"/>
      <c r="D203" s="312"/>
      <c r="E203" s="312"/>
      <c r="F203" s="312"/>
      <c r="G203" s="312"/>
      <c r="H203" s="312"/>
      <c r="I203" s="312"/>
      <c r="J203" s="312"/>
      <c r="K203" s="312"/>
      <c r="L203" s="312"/>
      <c r="M203" s="312"/>
      <c r="N203" s="312"/>
      <c r="O203" s="312"/>
    </row>
    <row r="204" spans="1:15">
      <c r="A204" s="312"/>
      <c r="B204" s="312"/>
      <c r="C204" s="312"/>
      <c r="D204" s="312"/>
      <c r="E204" s="312"/>
      <c r="F204" s="312"/>
      <c r="G204" s="312"/>
      <c r="H204" s="312"/>
      <c r="I204" s="312"/>
      <c r="J204" s="312"/>
      <c r="K204" s="312"/>
      <c r="L204" s="312"/>
      <c r="M204" s="312"/>
      <c r="N204" s="312"/>
      <c r="O204" s="312"/>
    </row>
    <row r="205" spans="1:15">
      <c r="A205" s="312"/>
      <c r="B205" s="312"/>
      <c r="C205" s="312"/>
      <c r="D205" s="312"/>
      <c r="E205" s="312"/>
      <c r="F205" s="312"/>
      <c r="G205" s="312"/>
      <c r="H205" s="312"/>
      <c r="I205" s="312"/>
      <c r="J205" s="312"/>
      <c r="K205" s="312"/>
      <c r="L205" s="312"/>
      <c r="M205" s="312"/>
      <c r="N205" s="312"/>
      <c r="O205" s="312"/>
    </row>
    <row r="206" spans="1:15">
      <c r="A206" s="312"/>
      <c r="B206" s="312"/>
      <c r="C206" s="312"/>
      <c r="D206" s="312"/>
      <c r="E206" s="312"/>
      <c r="F206" s="312"/>
      <c r="G206" s="312"/>
      <c r="H206" s="312"/>
      <c r="I206" s="312"/>
      <c r="J206" s="312"/>
      <c r="K206" s="312"/>
      <c r="L206" s="312"/>
      <c r="M206" s="312"/>
      <c r="N206" s="312"/>
      <c r="O206" s="312"/>
    </row>
    <row r="207" spans="1:15">
      <c r="A207" s="312"/>
      <c r="B207" s="312"/>
      <c r="C207" s="312"/>
      <c r="D207" s="312"/>
      <c r="E207" s="312"/>
      <c r="F207" s="312"/>
      <c r="G207" s="312"/>
      <c r="H207" s="312"/>
      <c r="I207" s="312"/>
      <c r="J207" s="312"/>
      <c r="K207" s="312"/>
      <c r="L207" s="312"/>
      <c r="M207" s="312"/>
      <c r="N207" s="312"/>
      <c r="O207" s="312"/>
    </row>
    <row r="208" spans="1:15">
      <c r="A208" s="312"/>
      <c r="B208" s="312"/>
      <c r="C208" s="312"/>
      <c r="D208" s="312"/>
      <c r="E208" s="312"/>
      <c r="F208" s="312"/>
      <c r="G208" s="312"/>
      <c r="H208" s="312"/>
      <c r="I208" s="312"/>
      <c r="J208" s="312"/>
      <c r="K208" s="312"/>
      <c r="L208" s="312"/>
      <c r="M208" s="312"/>
      <c r="N208" s="312"/>
      <c r="O208" s="312"/>
    </row>
    <row r="209" spans="1:15">
      <c r="A209" s="312"/>
      <c r="B209" s="312"/>
      <c r="C209" s="312"/>
      <c r="D209" s="312"/>
      <c r="E209" s="312"/>
      <c r="F209" s="312"/>
      <c r="G209" s="312"/>
      <c r="H209" s="312"/>
      <c r="I209" s="312"/>
      <c r="J209" s="312"/>
      <c r="K209" s="312"/>
      <c r="L209" s="312"/>
      <c r="M209" s="312"/>
      <c r="N209" s="312"/>
      <c r="O209" s="312"/>
    </row>
    <row r="210" spans="1:15">
      <c r="A210" s="312"/>
      <c r="B210" s="312"/>
      <c r="C210" s="312"/>
      <c r="D210" s="312"/>
      <c r="E210" s="312"/>
      <c r="F210" s="312"/>
      <c r="G210" s="312"/>
      <c r="H210" s="312"/>
      <c r="I210" s="312"/>
      <c r="J210" s="312"/>
      <c r="K210" s="312"/>
      <c r="L210" s="312"/>
      <c r="M210" s="312"/>
      <c r="N210" s="312"/>
      <c r="O210" s="312"/>
    </row>
    <row r="211" spans="1:15">
      <c r="A211" s="312"/>
      <c r="B211" s="312"/>
      <c r="C211" s="312"/>
      <c r="D211" s="312"/>
      <c r="E211" s="312"/>
      <c r="F211" s="312"/>
      <c r="G211" s="312"/>
      <c r="H211" s="312"/>
      <c r="I211" s="312"/>
      <c r="J211" s="312"/>
      <c r="K211" s="312"/>
      <c r="L211" s="312"/>
      <c r="M211" s="312"/>
      <c r="N211" s="312"/>
      <c r="O211" s="312"/>
    </row>
    <row r="212" spans="1:15">
      <c r="A212" s="312"/>
      <c r="B212" s="312"/>
      <c r="C212" s="312"/>
      <c r="D212" s="312"/>
      <c r="E212" s="312"/>
      <c r="F212" s="312"/>
      <c r="G212" s="312"/>
      <c r="H212" s="312"/>
      <c r="I212" s="312"/>
      <c r="J212" s="312"/>
      <c r="K212" s="312"/>
      <c r="L212" s="312"/>
      <c r="M212" s="312"/>
      <c r="N212" s="312"/>
      <c r="O212" s="312"/>
    </row>
    <row r="213" spans="1:15">
      <c r="A213" s="312"/>
      <c r="B213" s="312"/>
      <c r="C213" s="312"/>
      <c r="D213" s="312"/>
      <c r="E213" s="312"/>
      <c r="F213" s="312"/>
      <c r="G213" s="312"/>
      <c r="H213" s="312"/>
      <c r="I213" s="312"/>
      <c r="J213" s="312"/>
      <c r="K213" s="312"/>
      <c r="L213" s="312"/>
      <c r="M213" s="312"/>
      <c r="N213" s="312"/>
      <c r="O213" s="312"/>
    </row>
    <row r="214" spans="1:15">
      <c r="A214" s="312"/>
      <c r="B214" s="312"/>
      <c r="C214" s="312"/>
      <c r="D214" s="312"/>
      <c r="E214" s="312"/>
      <c r="F214" s="312"/>
      <c r="G214" s="312"/>
      <c r="H214" s="312"/>
      <c r="I214" s="312"/>
      <c r="J214" s="312"/>
      <c r="K214" s="312"/>
      <c r="L214" s="312"/>
      <c r="M214" s="312"/>
      <c r="N214" s="312"/>
      <c r="O214" s="312"/>
    </row>
    <row r="215" spans="1:15">
      <c r="A215" s="312"/>
      <c r="B215" s="312"/>
      <c r="C215" s="312"/>
      <c r="D215" s="312"/>
      <c r="E215" s="312"/>
      <c r="F215" s="312"/>
      <c r="G215" s="312"/>
      <c r="H215" s="312"/>
      <c r="I215" s="312"/>
      <c r="J215" s="312"/>
      <c r="K215" s="312"/>
      <c r="L215" s="312"/>
      <c r="M215" s="312"/>
      <c r="N215" s="312"/>
      <c r="O215" s="312"/>
    </row>
    <row r="216" spans="1:15">
      <c r="A216" s="312"/>
      <c r="B216" s="312"/>
      <c r="C216" s="312"/>
      <c r="D216" s="312"/>
      <c r="E216" s="312"/>
      <c r="F216" s="312"/>
      <c r="G216" s="312"/>
      <c r="H216" s="312"/>
      <c r="I216" s="312"/>
      <c r="J216" s="312"/>
      <c r="K216" s="312"/>
      <c r="L216" s="312"/>
      <c r="M216" s="312"/>
      <c r="N216" s="312"/>
      <c r="O216" s="312"/>
    </row>
    <row r="217" spans="1:15">
      <c r="A217" s="312"/>
      <c r="B217" s="312"/>
      <c r="C217" s="312"/>
      <c r="D217" s="312"/>
      <c r="E217" s="312"/>
      <c r="F217" s="312"/>
      <c r="G217" s="312"/>
      <c r="H217" s="312"/>
      <c r="I217" s="312"/>
      <c r="J217" s="312"/>
      <c r="K217" s="312"/>
      <c r="L217" s="312"/>
      <c r="M217" s="312"/>
      <c r="N217" s="312"/>
      <c r="O217" s="312"/>
    </row>
    <row r="218" spans="1:15">
      <c r="A218" s="312"/>
      <c r="B218" s="312"/>
      <c r="C218" s="312"/>
      <c r="D218" s="312"/>
      <c r="E218" s="312"/>
      <c r="F218" s="312"/>
      <c r="G218" s="312"/>
      <c r="H218" s="312"/>
      <c r="I218" s="312"/>
      <c r="J218" s="312"/>
      <c r="K218" s="312"/>
      <c r="L218" s="312"/>
      <c r="M218" s="312"/>
      <c r="N218" s="312"/>
      <c r="O218" s="312"/>
    </row>
    <row r="219" spans="1:15">
      <c r="A219" s="312"/>
      <c r="B219" s="312"/>
      <c r="C219" s="312"/>
      <c r="D219" s="312"/>
      <c r="E219" s="312"/>
      <c r="F219" s="312"/>
      <c r="G219" s="312"/>
      <c r="H219" s="312"/>
      <c r="I219" s="312"/>
      <c r="J219" s="312"/>
      <c r="K219" s="312"/>
      <c r="L219" s="312"/>
      <c r="M219" s="312"/>
      <c r="N219" s="312"/>
      <c r="O219" s="312"/>
    </row>
    <row r="220" spans="1:15">
      <c r="A220" s="312"/>
      <c r="B220" s="312"/>
      <c r="C220" s="312"/>
      <c r="D220" s="312"/>
      <c r="E220" s="312"/>
      <c r="F220" s="312"/>
      <c r="G220" s="312"/>
      <c r="H220" s="312"/>
      <c r="I220" s="312"/>
      <c r="J220" s="312"/>
      <c r="K220" s="312"/>
      <c r="L220" s="312"/>
      <c r="M220" s="312"/>
      <c r="N220" s="312"/>
      <c r="O220" s="312"/>
    </row>
    <row r="221" spans="1:15">
      <c r="A221" s="312"/>
      <c r="B221" s="312"/>
      <c r="C221" s="312"/>
      <c r="D221" s="312"/>
      <c r="E221" s="312"/>
      <c r="F221" s="312"/>
      <c r="G221" s="312"/>
      <c r="H221" s="312"/>
      <c r="I221" s="312"/>
      <c r="J221" s="312"/>
      <c r="K221" s="312"/>
      <c r="L221" s="312"/>
      <c r="M221" s="312"/>
      <c r="N221" s="312"/>
      <c r="O221" s="312"/>
    </row>
    <row r="222" spans="1:15">
      <c r="A222" s="312"/>
      <c r="B222" s="312"/>
      <c r="C222" s="312"/>
      <c r="D222" s="312"/>
      <c r="E222" s="312"/>
      <c r="F222" s="312"/>
      <c r="G222" s="312"/>
      <c r="H222" s="312"/>
      <c r="I222" s="312"/>
      <c r="J222" s="312"/>
      <c r="K222" s="312"/>
      <c r="L222" s="312"/>
      <c r="M222" s="312"/>
      <c r="N222" s="312"/>
      <c r="O222" s="312"/>
    </row>
    <row r="223" spans="1:15">
      <c r="A223" s="312"/>
      <c r="B223" s="312"/>
      <c r="C223" s="312"/>
      <c r="D223" s="312"/>
      <c r="E223" s="312"/>
      <c r="F223" s="312"/>
      <c r="G223" s="312"/>
      <c r="H223" s="312"/>
      <c r="I223" s="312"/>
      <c r="J223" s="312"/>
      <c r="K223" s="312"/>
      <c r="L223" s="312"/>
      <c r="M223" s="312"/>
      <c r="N223" s="312"/>
      <c r="O223" s="312"/>
    </row>
    <row r="224" spans="1:15">
      <c r="A224" s="312"/>
      <c r="B224" s="312"/>
      <c r="C224" s="312"/>
      <c r="D224" s="312"/>
      <c r="E224" s="312"/>
      <c r="F224" s="312"/>
      <c r="G224" s="312"/>
      <c r="H224" s="312"/>
      <c r="I224" s="312"/>
      <c r="J224" s="312"/>
      <c r="K224" s="312"/>
      <c r="L224" s="312"/>
      <c r="M224" s="312"/>
      <c r="N224" s="312"/>
      <c r="O224" s="312"/>
    </row>
    <row r="225" spans="1:15">
      <c r="A225" s="312"/>
      <c r="B225" s="312"/>
      <c r="C225" s="312"/>
      <c r="D225" s="312"/>
      <c r="E225" s="312"/>
      <c r="F225" s="312"/>
      <c r="G225" s="312"/>
      <c r="H225" s="312"/>
      <c r="I225" s="312"/>
      <c r="J225" s="312"/>
      <c r="K225" s="312"/>
      <c r="L225" s="312"/>
      <c r="M225" s="312"/>
      <c r="N225" s="312"/>
      <c r="O225" s="312"/>
    </row>
    <row r="226" spans="1:15">
      <c r="A226" s="312"/>
      <c r="B226" s="312"/>
      <c r="C226" s="312"/>
      <c r="D226" s="312"/>
      <c r="E226" s="312"/>
      <c r="F226" s="312"/>
      <c r="G226" s="312"/>
      <c r="H226" s="312"/>
      <c r="I226" s="312"/>
      <c r="J226" s="312"/>
      <c r="K226" s="312"/>
      <c r="L226" s="312"/>
      <c r="M226" s="312"/>
      <c r="N226" s="312"/>
      <c r="O226" s="312"/>
    </row>
    <row r="227" spans="1:15">
      <c r="A227" s="312"/>
      <c r="B227" s="312"/>
      <c r="C227" s="312"/>
      <c r="D227" s="312"/>
      <c r="E227" s="312"/>
      <c r="F227" s="312"/>
      <c r="G227" s="312"/>
      <c r="H227" s="312"/>
      <c r="I227" s="312"/>
      <c r="J227" s="312"/>
      <c r="K227" s="312"/>
      <c r="L227" s="312"/>
      <c r="M227" s="312"/>
      <c r="N227" s="312"/>
      <c r="O227" s="312"/>
    </row>
    <row r="228" spans="1:15">
      <c r="A228" s="312"/>
      <c r="B228" s="312"/>
      <c r="C228" s="312"/>
      <c r="D228" s="312"/>
      <c r="E228" s="312"/>
      <c r="F228" s="312"/>
      <c r="G228" s="312"/>
      <c r="H228" s="312"/>
      <c r="I228" s="312"/>
      <c r="J228" s="312"/>
      <c r="K228" s="312"/>
      <c r="L228" s="312"/>
      <c r="M228" s="312"/>
      <c r="N228" s="312"/>
      <c r="O228" s="312"/>
    </row>
    <row r="229" spans="1:15">
      <c r="A229" s="312"/>
      <c r="B229" s="312"/>
      <c r="C229" s="312"/>
      <c r="D229" s="312"/>
      <c r="E229" s="312"/>
      <c r="F229" s="312"/>
      <c r="G229" s="312"/>
      <c r="H229" s="312"/>
      <c r="I229" s="312"/>
      <c r="J229" s="312"/>
      <c r="K229" s="312"/>
      <c r="L229" s="312"/>
      <c r="M229" s="312"/>
      <c r="N229" s="312"/>
      <c r="O229" s="312"/>
    </row>
    <row r="230" spans="1:15">
      <c r="A230" s="312"/>
      <c r="B230" s="312"/>
      <c r="C230" s="312"/>
      <c r="D230" s="312"/>
      <c r="E230" s="312"/>
      <c r="F230" s="312"/>
      <c r="G230" s="312"/>
      <c r="H230" s="312"/>
      <c r="I230" s="312"/>
      <c r="J230" s="312"/>
      <c r="K230" s="312"/>
      <c r="L230" s="312"/>
      <c r="M230" s="312"/>
      <c r="N230" s="312"/>
      <c r="O230" s="312"/>
    </row>
    <row r="231" spans="1:15">
      <c r="A231" s="312"/>
      <c r="B231" s="312"/>
      <c r="C231" s="312"/>
      <c r="D231" s="312"/>
      <c r="E231" s="312"/>
      <c r="F231" s="312"/>
      <c r="G231" s="312"/>
      <c r="H231" s="312"/>
      <c r="I231" s="312"/>
      <c r="J231" s="312"/>
      <c r="K231" s="312"/>
      <c r="L231" s="312"/>
      <c r="M231" s="312"/>
      <c r="N231" s="312"/>
      <c r="O231" s="312"/>
    </row>
    <row r="232" spans="1:15">
      <c r="A232" s="312"/>
      <c r="B232" s="312"/>
      <c r="C232" s="312"/>
      <c r="D232" s="312"/>
      <c r="E232" s="312"/>
      <c r="F232" s="312"/>
      <c r="G232" s="312"/>
      <c r="H232" s="312"/>
      <c r="I232" s="312"/>
      <c r="J232" s="312"/>
      <c r="K232" s="312"/>
      <c r="L232" s="312"/>
      <c r="M232" s="312"/>
      <c r="N232" s="312"/>
      <c r="O232" s="312"/>
    </row>
    <row r="233" spans="1:15">
      <c r="A233" s="312"/>
      <c r="B233" s="312"/>
      <c r="C233" s="312"/>
      <c r="D233" s="312"/>
      <c r="E233" s="312"/>
      <c r="F233" s="312"/>
      <c r="G233" s="312"/>
      <c r="H233" s="312"/>
      <c r="I233" s="312"/>
      <c r="J233" s="312"/>
      <c r="K233" s="312"/>
      <c r="L233" s="312"/>
      <c r="M233" s="312"/>
      <c r="N233" s="312"/>
      <c r="O233" s="312"/>
    </row>
    <row r="234" spans="1:15">
      <c r="A234" s="312"/>
      <c r="B234" s="312"/>
      <c r="C234" s="312"/>
      <c r="D234" s="312"/>
      <c r="E234" s="312"/>
      <c r="F234" s="312"/>
      <c r="G234" s="312"/>
      <c r="H234" s="312"/>
      <c r="I234" s="312"/>
      <c r="J234" s="312"/>
      <c r="K234" s="312"/>
      <c r="L234" s="312"/>
      <c r="M234" s="312"/>
      <c r="N234" s="312"/>
      <c r="O234" s="312"/>
    </row>
    <row r="235" spans="1:15">
      <c r="A235" s="312"/>
      <c r="B235" s="312"/>
      <c r="C235" s="312"/>
      <c r="D235" s="312"/>
      <c r="E235" s="312"/>
      <c r="F235" s="312"/>
      <c r="G235" s="312"/>
      <c r="H235" s="312"/>
      <c r="I235" s="312"/>
      <c r="J235" s="312"/>
      <c r="K235" s="312"/>
      <c r="L235" s="312"/>
      <c r="M235" s="312"/>
      <c r="N235" s="312"/>
      <c r="O235" s="312"/>
    </row>
    <row r="236" spans="1:15">
      <c r="A236" s="312"/>
      <c r="B236" s="312"/>
      <c r="C236" s="312"/>
      <c r="D236" s="312"/>
      <c r="E236" s="312"/>
      <c r="F236" s="312"/>
      <c r="G236" s="312"/>
      <c r="H236" s="312"/>
      <c r="I236" s="312"/>
      <c r="J236" s="312"/>
      <c r="K236" s="312"/>
      <c r="L236" s="312"/>
      <c r="M236" s="312"/>
      <c r="N236" s="312"/>
      <c r="O236" s="312"/>
    </row>
    <row r="237" spans="1:15">
      <c r="A237" s="312"/>
      <c r="B237" s="312"/>
      <c r="C237" s="312"/>
      <c r="D237" s="312"/>
      <c r="E237" s="312"/>
      <c r="F237" s="312"/>
      <c r="G237" s="312"/>
      <c r="H237" s="312"/>
      <c r="I237" s="312"/>
      <c r="J237" s="312"/>
      <c r="K237" s="312"/>
      <c r="L237" s="312"/>
      <c r="M237" s="312"/>
      <c r="N237" s="312"/>
      <c r="O237" s="312"/>
    </row>
    <row r="238" spans="1:15">
      <c r="A238" s="312"/>
      <c r="B238" s="312"/>
      <c r="C238" s="312"/>
      <c r="D238" s="312"/>
      <c r="E238" s="312"/>
      <c r="F238" s="312"/>
      <c r="G238" s="312"/>
      <c r="H238" s="312"/>
      <c r="I238" s="312"/>
      <c r="J238" s="312"/>
      <c r="K238" s="312"/>
      <c r="L238" s="312"/>
      <c r="M238" s="312"/>
      <c r="N238" s="312"/>
      <c r="O238" s="312"/>
    </row>
    <row r="239" spans="1:15">
      <c r="A239" s="312"/>
      <c r="B239" s="312"/>
      <c r="C239" s="312"/>
      <c r="D239" s="312"/>
      <c r="E239" s="312"/>
      <c r="F239" s="312"/>
      <c r="G239" s="312"/>
      <c r="H239" s="312"/>
      <c r="I239" s="312"/>
      <c r="J239" s="312"/>
      <c r="K239" s="312"/>
      <c r="L239" s="312"/>
      <c r="M239" s="312"/>
      <c r="N239" s="312"/>
      <c r="O239" s="312"/>
    </row>
    <row r="240" spans="1:15">
      <c r="A240" s="312"/>
      <c r="B240" s="312"/>
      <c r="C240" s="312"/>
      <c r="D240" s="312"/>
      <c r="E240" s="312"/>
      <c r="F240" s="312"/>
      <c r="G240" s="312"/>
      <c r="H240" s="312"/>
      <c r="I240" s="312"/>
      <c r="J240" s="312"/>
      <c r="K240" s="312"/>
      <c r="L240" s="312"/>
      <c r="M240" s="312"/>
      <c r="N240" s="312"/>
      <c r="O240" s="312"/>
    </row>
    <row r="241" spans="1:15">
      <c r="A241" s="312"/>
      <c r="B241" s="312"/>
      <c r="C241" s="312"/>
      <c r="D241" s="312"/>
      <c r="E241" s="312"/>
      <c r="F241" s="312"/>
      <c r="G241" s="312"/>
      <c r="H241" s="312"/>
      <c r="I241" s="312"/>
      <c r="J241" s="312"/>
      <c r="K241" s="312"/>
      <c r="L241" s="312"/>
      <c r="M241" s="312"/>
      <c r="N241" s="312"/>
      <c r="O241" s="312"/>
    </row>
    <row r="242" spans="1:15">
      <c r="A242" s="312"/>
      <c r="B242" s="312"/>
      <c r="C242" s="312"/>
      <c r="D242" s="312"/>
      <c r="E242" s="312"/>
      <c r="F242" s="312"/>
      <c r="G242" s="312"/>
      <c r="H242" s="312"/>
      <c r="I242" s="312"/>
      <c r="J242" s="312"/>
      <c r="K242" s="312"/>
      <c r="L242" s="312"/>
      <c r="M242" s="312"/>
      <c r="N242" s="312"/>
      <c r="O242" s="312"/>
    </row>
    <row r="243" spans="1:15">
      <c r="A243" s="312"/>
      <c r="B243" s="312"/>
      <c r="C243" s="312"/>
      <c r="D243" s="312"/>
      <c r="E243" s="312"/>
      <c r="F243" s="312"/>
      <c r="G243" s="312"/>
      <c r="H243" s="312"/>
      <c r="I243" s="312"/>
      <c r="J243" s="312"/>
      <c r="K243" s="312"/>
      <c r="L243" s="312"/>
      <c r="M243" s="312"/>
      <c r="N243" s="312"/>
      <c r="O243" s="312"/>
    </row>
    <row r="244" spans="1:15">
      <c r="A244" s="312"/>
      <c r="B244" s="312"/>
      <c r="C244" s="312"/>
      <c r="D244" s="312"/>
      <c r="E244" s="312"/>
      <c r="F244" s="312"/>
      <c r="G244" s="312"/>
      <c r="H244" s="312"/>
      <c r="I244" s="312"/>
      <c r="J244" s="312"/>
      <c r="K244" s="312"/>
      <c r="L244" s="312"/>
      <c r="M244" s="312"/>
      <c r="N244" s="312"/>
      <c r="O244" s="312"/>
    </row>
    <row r="245" spans="1:15">
      <c r="A245" s="312"/>
      <c r="B245" s="312"/>
      <c r="C245" s="312"/>
      <c r="D245" s="312"/>
      <c r="E245" s="312"/>
      <c r="F245" s="312"/>
      <c r="G245" s="312"/>
      <c r="H245" s="312"/>
      <c r="I245" s="312"/>
      <c r="J245" s="312"/>
      <c r="K245" s="312"/>
      <c r="L245" s="312"/>
      <c r="M245" s="312"/>
      <c r="N245" s="312"/>
      <c r="O245" s="312"/>
    </row>
    <row r="246" spans="1:15">
      <c r="A246" s="312"/>
      <c r="B246" s="312"/>
      <c r="C246" s="312"/>
      <c r="D246" s="312"/>
      <c r="E246" s="312"/>
      <c r="F246" s="312"/>
      <c r="G246" s="312"/>
      <c r="H246" s="312"/>
      <c r="I246" s="312"/>
      <c r="J246" s="312"/>
      <c r="K246" s="312"/>
      <c r="L246" s="312"/>
      <c r="M246" s="312"/>
      <c r="N246" s="312"/>
      <c r="O246" s="312"/>
    </row>
    <row r="247" spans="1:15">
      <c r="A247" s="312"/>
      <c r="B247" s="312"/>
      <c r="C247" s="312"/>
      <c r="D247" s="312"/>
      <c r="E247" s="312"/>
      <c r="F247" s="312"/>
      <c r="G247" s="312"/>
      <c r="H247" s="312"/>
      <c r="I247" s="312"/>
      <c r="J247" s="312"/>
      <c r="K247" s="312"/>
      <c r="L247" s="312"/>
      <c r="M247" s="312"/>
      <c r="N247" s="312"/>
      <c r="O247" s="312"/>
    </row>
    <row r="248" spans="1:15">
      <c r="A248" s="312"/>
      <c r="B248" s="312"/>
      <c r="C248" s="312"/>
      <c r="D248" s="312"/>
      <c r="E248" s="312"/>
      <c r="F248" s="312"/>
      <c r="G248" s="312"/>
      <c r="H248" s="312"/>
      <c r="I248" s="312"/>
      <c r="J248" s="312"/>
      <c r="K248" s="312"/>
      <c r="L248" s="312"/>
      <c r="M248" s="312"/>
      <c r="N248" s="312"/>
      <c r="O248" s="312"/>
    </row>
    <row r="249" spans="1:15">
      <c r="A249" s="312"/>
      <c r="B249" s="312"/>
      <c r="C249" s="312"/>
      <c r="D249" s="312"/>
      <c r="E249" s="312"/>
      <c r="F249" s="312"/>
      <c r="G249" s="312"/>
      <c r="H249" s="312"/>
      <c r="I249" s="312"/>
      <c r="J249" s="312"/>
      <c r="K249" s="312"/>
      <c r="L249" s="312"/>
      <c r="M249" s="312"/>
      <c r="N249" s="312"/>
      <c r="O249" s="312"/>
    </row>
    <row r="250" spans="1:15">
      <c r="A250" s="312"/>
      <c r="B250" s="312"/>
      <c r="C250" s="312"/>
      <c r="D250" s="312"/>
      <c r="E250" s="312"/>
      <c r="F250" s="312"/>
      <c r="G250" s="312"/>
      <c r="H250" s="312"/>
      <c r="I250" s="312"/>
      <c r="J250" s="312"/>
      <c r="K250" s="312"/>
      <c r="L250" s="312"/>
      <c r="M250" s="312"/>
      <c r="N250" s="312"/>
      <c r="O250" s="312"/>
    </row>
    <row r="251" spans="1:15">
      <c r="A251" s="312"/>
      <c r="B251" s="312"/>
      <c r="C251" s="312"/>
      <c r="D251" s="312"/>
      <c r="E251" s="312"/>
      <c r="F251" s="312"/>
      <c r="G251" s="312"/>
      <c r="H251" s="312"/>
      <c r="I251" s="312"/>
      <c r="J251" s="312"/>
      <c r="K251" s="312"/>
      <c r="L251" s="312"/>
      <c r="M251" s="312"/>
      <c r="N251" s="312"/>
      <c r="O251" s="312"/>
    </row>
    <row r="252" spans="1:15">
      <c r="A252" s="312"/>
      <c r="B252" s="312"/>
      <c r="C252" s="312"/>
      <c r="D252" s="312"/>
      <c r="E252" s="312"/>
      <c r="F252" s="312"/>
      <c r="G252" s="312"/>
      <c r="H252" s="312"/>
      <c r="I252" s="312"/>
      <c r="J252" s="312"/>
      <c r="K252" s="312"/>
      <c r="L252" s="312"/>
      <c r="M252" s="312"/>
      <c r="N252" s="312"/>
      <c r="O252" s="312"/>
    </row>
    <row r="253" spans="1:15">
      <c r="A253" s="312"/>
      <c r="B253" s="312"/>
      <c r="C253" s="312"/>
      <c r="D253" s="312"/>
      <c r="E253" s="312"/>
      <c r="F253" s="312"/>
      <c r="G253" s="312"/>
      <c r="H253" s="312"/>
      <c r="I253" s="312"/>
      <c r="J253" s="312"/>
      <c r="K253" s="312"/>
      <c r="L253" s="312"/>
      <c r="M253" s="312"/>
      <c r="N253" s="312"/>
      <c r="O253" s="312"/>
    </row>
    <row r="254" spans="1:15">
      <c r="A254" s="312"/>
      <c r="B254" s="312"/>
      <c r="C254" s="312"/>
      <c r="D254" s="312"/>
      <c r="E254" s="312"/>
      <c r="F254" s="312"/>
      <c r="G254" s="312"/>
      <c r="H254" s="312"/>
      <c r="I254" s="312"/>
      <c r="J254" s="312"/>
      <c r="K254" s="312"/>
      <c r="L254" s="312"/>
      <c r="M254" s="312"/>
      <c r="N254" s="312"/>
      <c r="O254" s="312"/>
    </row>
    <row r="255" spans="1:15">
      <c r="A255" s="312"/>
      <c r="B255" s="312"/>
      <c r="C255" s="312"/>
      <c r="D255" s="312"/>
      <c r="E255" s="312"/>
      <c r="F255" s="312"/>
      <c r="G255" s="312"/>
      <c r="H255" s="312"/>
      <c r="I255" s="312"/>
      <c r="J255" s="312"/>
      <c r="K255" s="312"/>
      <c r="L255" s="312"/>
      <c r="M255" s="312"/>
      <c r="N255" s="312"/>
      <c r="O255" s="312"/>
    </row>
    <row r="256" spans="1:15">
      <c r="A256" s="312"/>
      <c r="B256" s="312"/>
      <c r="C256" s="312"/>
      <c r="D256" s="312"/>
      <c r="E256" s="312"/>
      <c r="F256" s="312"/>
      <c r="G256" s="312"/>
      <c r="H256" s="312"/>
      <c r="I256" s="312"/>
      <c r="J256" s="312"/>
      <c r="K256" s="312"/>
      <c r="L256" s="312"/>
      <c r="M256" s="312"/>
      <c r="N256" s="312"/>
      <c r="O256" s="312"/>
    </row>
    <row r="257" spans="2:15">
      <c r="B257" s="312"/>
      <c r="C257" s="312"/>
      <c r="D257" s="312"/>
      <c r="E257" s="312"/>
      <c r="F257" s="312"/>
      <c r="G257" s="312"/>
      <c r="H257" s="312"/>
      <c r="I257" s="312"/>
      <c r="J257" s="312"/>
      <c r="K257" s="312"/>
      <c r="L257" s="312"/>
      <c r="M257" s="312"/>
      <c r="N257" s="312"/>
      <c r="O257" s="312"/>
    </row>
    <row r="258" spans="2:15">
      <c r="B258" s="312"/>
      <c r="C258" s="312"/>
      <c r="D258" s="312"/>
      <c r="E258" s="312"/>
      <c r="F258" s="312"/>
      <c r="G258" s="312"/>
      <c r="H258" s="312"/>
      <c r="I258" s="312"/>
      <c r="J258" s="312"/>
      <c r="K258" s="312"/>
      <c r="L258" s="312"/>
      <c r="M258" s="312"/>
      <c r="N258" s="312"/>
      <c r="O258" s="312"/>
    </row>
    <row r="259" spans="2:15">
      <c r="B259" s="312"/>
      <c r="C259" s="312"/>
      <c r="D259" s="312"/>
      <c r="E259" s="312"/>
      <c r="F259" s="312"/>
      <c r="G259" s="312"/>
      <c r="H259" s="312"/>
      <c r="I259" s="312"/>
      <c r="J259" s="312"/>
      <c r="K259" s="312"/>
      <c r="L259" s="312"/>
      <c r="M259" s="312"/>
      <c r="N259" s="312"/>
      <c r="O259" s="312"/>
    </row>
    <row r="260" spans="2:15">
      <c r="B260" s="312"/>
      <c r="C260" s="312"/>
      <c r="D260" s="312"/>
      <c r="E260" s="312"/>
      <c r="F260" s="312"/>
      <c r="G260" s="312"/>
      <c r="H260" s="312"/>
      <c r="I260" s="312"/>
      <c r="J260" s="312"/>
      <c r="K260" s="312"/>
      <c r="L260" s="312"/>
      <c r="M260" s="312"/>
      <c r="N260" s="312"/>
      <c r="O260" s="312"/>
    </row>
    <row r="261" spans="2:15">
      <c r="B261" s="312"/>
      <c r="C261" s="312"/>
      <c r="D261" s="312"/>
      <c r="E261" s="312"/>
      <c r="F261" s="312"/>
      <c r="G261" s="312"/>
      <c r="H261" s="312"/>
      <c r="I261" s="312"/>
      <c r="J261" s="312"/>
      <c r="K261" s="312"/>
      <c r="L261" s="312"/>
      <c r="M261" s="312"/>
      <c r="N261" s="312"/>
      <c r="O261" s="312"/>
    </row>
    <row r="262" spans="2:15">
      <c r="B262" s="312"/>
      <c r="C262" s="312"/>
      <c r="D262" s="312"/>
      <c r="E262" s="312"/>
      <c r="F262" s="312"/>
      <c r="G262" s="312"/>
      <c r="H262" s="312"/>
      <c r="I262" s="312"/>
      <c r="J262" s="312"/>
      <c r="K262" s="312"/>
      <c r="L262" s="312"/>
      <c r="M262" s="312"/>
      <c r="N262" s="312"/>
      <c r="O262" s="312"/>
    </row>
    <row r="263" spans="2:15">
      <c r="B263" s="312"/>
      <c r="C263" s="312"/>
      <c r="D263" s="312"/>
      <c r="E263" s="312"/>
      <c r="F263" s="312"/>
      <c r="G263" s="312"/>
      <c r="H263" s="312"/>
      <c r="I263" s="312"/>
      <c r="J263" s="312"/>
      <c r="K263" s="312"/>
      <c r="L263" s="312"/>
      <c r="M263" s="312"/>
      <c r="N263" s="312"/>
      <c r="O263" s="312"/>
    </row>
    <row r="264" spans="2:15">
      <c r="B264" s="312"/>
      <c r="C264" s="312"/>
      <c r="D264" s="312"/>
      <c r="E264" s="312"/>
      <c r="F264" s="312"/>
      <c r="G264" s="312"/>
      <c r="H264" s="312"/>
      <c r="I264" s="312"/>
      <c r="J264" s="312"/>
      <c r="K264" s="312"/>
      <c r="L264" s="312"/>
      <c r="M264" s="312"/>
      <c r="N264" s="312"/>
      <c r="O264" s="312"/>
    </row>
    <row r="265" spans="2:15">
      <c r="B265" s="312"/>
      <c r="C265" s="312"/>
      <c r="D265" s="312"/>
      <c r="E265" s="312"/>
      <c r="F265" s="312"/>
      <c r="G265" s="312"/>
      <c r="H265" s="312"/>
      <c r="I265" s="312"/>
      <c r="J265" s="312"/>
      <c r="K265" s="312"/>
      <c r="L265" s="312"/>
      <c r="M265" s="312"/>
      <c r="N265" s="312"/>
      <c r="O265" s="312"/>
    </row>
    <row r="266" spans="2:15">
      <c r="B266" s="312"/>
      <c r="C266" s="312"/>
      <c r="D266" s="312"/>
      <c r="E266" s="312"/>
      <c r="F266" s="312"/>
      <c r="G266" s="312"/>
      <c r="H266" s="312"/>
      <c r="I266" s="312"/>
      <c r="J266" s="312"/>
      <c r="K266" s="312"/>
      <c r="L266" s="312"/>
      <c r="M266" s="312"/>
      <c r="N266" s="312"/>
      <c r="O266" s="312"/>
    </row>
    <row r="267" spans="2:15">
      <c r="B267" s="312"/>
      <c r="C267" s="312"/>
      <c r="D267" s="312"/>
      <c r="E267" s="312"/>
      <c r="F267" s="312"/>
      <c r="G267" s="312"/>
      <c r="H267" s="312"/>
      <c r="I267" s="312"/>
      <c r="J267" s="312"/>
      <c r="K267" s="312"/>
      <c r="L267" s="312"/>
      <c r="M267" s="312"/>
      <c r="N267" s="312"/>
      <c r="O267" s="312"/>
    </row>
    <row r="268" spans="2:15">
      <c r="B268" s="312"/>
      <c r="C268" s="312"/>
      <c r="D268" s="312"/>
      <c r="E268" s="312"/>
      <c r="F268" s="312"/>
      <c r="G268" s="312"/>
      <c r="H268" s="312"/>
      <c r="I268" s="312"/>
      <c r="J268" s="312"/>
      <c r="K268" s="312"/>
      <c r="L268" s="312"/>
      <c r="M268" s="312"/>
      <c r="N268" s="312"/>
      <c r="O268" s="312"/>
    </row>
    <row r="269" spans="2:15">
      <c r="B269" s="312"/>
      <c r="C269" s="312"/>
      <c r="D269" s="312"/>
      <c r="E269" s="312"/>
      <c r="F269" s="312"/>
      <c r="G269" s="312"/>
      <c r="H269" s="312"/>
      <c r="I269" s="312"/>
      <c r="J269" s="312"/>
      <c r="K269" s="312"/>
      <c r="L269" s="312"/>
      <c r="M269" s="312"/>
      <c r="N269" s="312"/>
      <c r="O269" s="312"/>
    </row>
    <row r="270" spans="2:15">
      <c r="B270" s="312"/>
      <c r="C270" s="312"/>
      <c r="D270" s="312"/>
      <c r="E270" s="312"/>
      <c r="F270" s="312"/>
      <c r="G270" s="312"/>
      <c r="H270" s="312"/>
      <c r="I270" s="312"/>
      <c r="J270" s="312"/>
      <c r="K270" s="312"/>
      <c r="L270" s="312"/>
      <c r="M270" s="312"/>
      <c r="N270" s="312"/>
      <c r="O270" s="312"/>
    </row>
    <row r="271" spans="2:15">
      <c r="B271" s="312"/>
      <c r="C271" s="312"/>
      <c r="D271" s="312"/>
      <c r="E271" s="312"/>
      <c r="F271" s="312"/>
      <c r="G271" s="312"/>
      <c r="H271" s="312"/>
      <c r="I271" s="312"/>
      <c r="J271" s="312"/>
      <c r="K271" s="312"/>
      <c r="L271" s="312"/>
      <c r="M271" s="312"/>
      <c r="N271" s="312"/>
      <c r="O271" s="312"/>
    </row>
    <row r="272" spans="2:15">
      <c r="B272" s="312"/>
      <c r="C272" s="312"/>
      <c r="D272" s="312"/>
      <c r="E272" s="312"/>
      <c r="F272" s="312"/>
      <c r="G272" s="312"/>
      <c r="H272" s="312"/>
      <c r="I272" s="312"/>
      <c r="J272" s="312"/>
      <c r="K272" s="312"/>
      <c r="L272" s="312"/>
      <c r="M272" s="312"/>
      <c r="N272" s="312"/>
      <c r="O272" s="312"/>
    </row>
    <row r="273" spans="2:15">
      <c r="B273" s="312"/>
      <c r="C273" s="312"/>
      <c r="D273" s="312"/>
      <c r="E273" s="312"/>
      <c r="F273" s="312"/>
      <c r="G273" s="312"/>
      <c r="H273" s="312"/>
      <c r="I273" s="312"/>
      <c r="J273" s="312"/>
      <c r="K273" s="312"/>
      <c r="L273" s="312"/>
      <c r="M273" s="312"/>
      <c r="N273" s="312"/>
      <c r="O273" s="312"/>
    </row>
    <row r="274" spans="2:15">
      <c r="B274" s="312"/>
      <c r="C274" s="312"/>
      <c r="D274" s="312"/>
      <c r="E274" s="312"/>
      <c r="F274" s="312"/>
      <c r="G274" s="312"/>
      <c r="H274" s="312"/>
      <c r="I274" s="312"/>
      <c r="J274" s="312"/>
      <c r="K274" s="312"/>
      <c r="L274" s="312"/>
      <c r="M274" s="312"/>
      <c r="N274" s="312"/>
      <c r="O274" s="312"/>
    </row>
    <row r="275" spans="2:15">
      <c r="B275" s="312"/>
      <c r="C275" s="312"/>
      <c r="D275" s="312"/>
      <c r="E275" s="312"/>
      <c r="F275" s="312"/>
      <c r="G275" s="312"/>
      <c r="H275" s="312"/>
      <c r="I275" s="312"/>
      <c r="J275" s="312"/>
      <c r="K275" s="312"/>
      <c r="L275" s="312"/>
      <c r="M275" s="312"/>
      <c r="N275" s="312"/>
      <c r="O275" s="312"/>
    </row>
    <row r="276" spans="2:15">
      <c r="B276" s="312"/>
      <c r="C276" s="312"/>
      <c r="D276" s="312"/>
      <c r="E276" s="312"/>
      <c r="F276" s="312"/>
      <c r="G276" s="312"/>
      <c r="H276" s="312"/>
      <c r="I276" s="312"/>
      <c r="J276" s="312"/>
      <c r="K276" s="312"/>
      <c r="L276" s="312"/>
      <c r="M276" s="312"/>
      <c r="N276" s="312"/>
      <c r="O276" s="312"/>
    </row>
    <row r="277" spans="2:15">
      <c r="B277" s="312"/>
      <c r="C277" s="312"/>
      <c r="D277" s="312"/>
      <c r="E277" s="312"/>
      <c r="F277" s="312"/>
      <c r="G277" s="312"/>
      <c r="H277" s="312"/>
      <c r="I277" s="312"/>
      <c r="J277" s="312"/>
      <c r="K277" s="312"/>
      <c r="L277" s="312"/>
      <c r="M277" s="312"/>
      <c r="N277" s="312"/>
      <c r="O277" s="312"/>
    </row>
    <row r="278" spans="2:15">
      <c r="B278" s="312"/>
      <c r="C278" s="312"/>
      <c r="D278" s="312"/>
      <c r="E278" s="312"/>
      <c r="F278" s="312"/>
      <c r="G278" s="312"/>
      <c r="H278" s="312"/>
      <c r="I278" s="312"/>
      <c r="J278" s="312"/>
      <c r="K278" s="312"/>
      <c r="L278" s="312"/>
      <c r="M278" s="312"/>
      <c r="N278" s="312"/>
      <c r="O278" s="312"/>
    </row>
    <row r="279" spans="2:15">
      <c r="B279" s="312"/>
      <c r="C279" s="312"/>
      <c r="D279" s="312"/>
      <c r="E279" s="312"/>
      <c r="F279" s="312"/>
      <c r="G279" s="312"/>
      <c r="H279" s="312"/>
      <c r="I279" s="312"/>
      <c r="J279" s="312"/>
      <c r="K279" s="312"/>
      <c r="L279" s="312"/>
      <c r="M279" s="312"/>
      <c r="N279" s="312"/>
      <c r="O279" s="312"/>
    </row>
    <row r="280" spans="2:15">
      <c r="B280" s="312"/>
      <c r="C280" s="312"/>
      <c r="D280" s="312"/>
      <c r="E280" s="312"/>
      <c r="F280" s="312"/>
      <c r="G280" s="312"/>
      <c r="H280" s="312"/>
      <c r="I280" s="312"/>
      <c r="J280" s="312"/>
      <c r="K280" s="312"/>
      <c r="L280" s="312"/>
      <c r="M280" s="312"/>
      <c r="N280" s="312"/>
      <c r="O280" s="312"/>
    </row>
    <row r="281" spans="2:15">
      <c r="B281" s="312"/>
      <c r="C281" s="312"/>
      <c r="D281" s="312"/>
      <c r="E281" s="312"/>
      <c r="F281" s="312"/>
      <c r="G281" s="312"/>
      <c r="H281" s="312"/>
      <c r="I281" s="312"/>
      <c r="J281" s="312"/>
      <c r="K281" s="312"/>
      <c r="L281" s="312"/>
      <c r="M281" s="312"/>
      <c r="N281" s="312"/>
      <c r="O281" s="312"/>
    </row>
  </sheetData>
  <mergeCells count="3">
    <mergeCell ref="D1:G2"/>
    <mergeCell ref="H1:K2"/>
    <mergeCell ref="L1:O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F0B67-8087-4A8F-AA7F-81295F360055}">
  <dimension ref="A1:BR646"/>
  <sheetViews>
    <sheetView topLeftCell="A2" workbookViewId="0">
      <selection activeCell="R18" sqref="R18"/>
    </sheetView>
  </sheetViews>
  <sheetFormatPr defaultRowHeight="12.75"/>
  <cols>
    <col min="1" max="1" width="13.7109375" customWidth="1"/>
    <col min="2" max="2" width="12.5703125" customWidth="1"/>
    <col min="3" max="3" width="23.28515625" customWidth="1"/>
    <col min="8" max="11" width="8.5703125" style="312"/>
    <col min="12" max="15" width="8.85546875" style="312"/>
    <col min="16" max="70" width="8.5703125" style="312"/>
  </cols>
  <sheetData>
    <row r="1" spans="1:15">
      <c r="A1" s="61" t="s">
        <v>14</v>
      </c>
      <c r="B1" s="62"/>
      <c r="C1" s="63"/>
      <c r="D1" s="360">
        <v>2020</v>
      </c>
      <c r="E1" s="361"/>
      <c r="F1" s="361"/>
      <c r="G1" s="362"/>
      <c r="H1" s="360">
        <v>2021</v>
      </c>
      <c r="I1" s="361"/>
      <c r="J1" s="361"/>
      <c r="K1" s="362"/>
      <c r="L1" s="360">
        <v>2022</v>
      </c>
      <c r="M1" s="361"/>
      <c r="N1" s="361"/>
      <c r="O1" s="362"/>
    </row>
    <row r="2" spans="1:15" ht="13.5" thickBot="1">
      <c r="A2" s="3"/>
      <c r="B2" s="64"/>
      <c r="C2" s="65"/>
      <c r="D2" s="363"/>
      <c r="E2" s="364"/>
      <c r="F2" s="364"/>
      <c r="G2" s="365"/>
      <c r="H2" s="363"/>
      <c r="I2" s="364"/>
      <c r="J2" s="364"/>
      <c r="K2" s="365"/>
      <c r="L2" s="363"/>
      <c r="M2" s="364"/>
      <c r="N2" s="364"/>
      <c r="O2" s="365"/>
    </row>
    <row r="3" spans="1:15" ht="13.5" thickBot="1">
      <c r="A3" s="3" t="s">
        <v>5</v>
      </c>
      <c r="B3" s="64"/>
      <c r="C3" s="64"/>
      <c r="D3" s="67" t="s">
        <v>98</v>
      </c>
      <c r="E3" s="67" t="s">
        <v>99</v>
      </c>
      <c r="F3" s="67" t="s">
        <v>100</v>
      </c>
      <c r="G3" s="67" t="s">
        <v>101</v>
      </c>
      <c r="H3" s="67" t="s">
        <v>98</v>
      </c>
      <c r="I3" s="67" t="s">
        <v>99</v>
      </c>
      <c r="J3" s="67" t="s">
        <v>100</v>
      </c>
      <c r="K3" s="67" t="s">
        <v>101</v>
      </c>
      <c r="L3" s="67" t="s">
        <v>98</v>
      </c>
      <c r="M3" s="67" t="s">
        <v>99</v>
      </c>
      <c r="N3" s="67" t="s">
        <v>100</v>
      </c>
      <c r="O3" s="67" t="s">
        <v>101</v>
      </c>
    </row>
    <row r="4" spans="1:15">
      <c r="A4" s="331" t="s">
        <v>240</v>
      </c>
      <c r="B4" s="312"/>
      <c r="C4" s="312"/>
      <c r="D4" s="312"/>
      <c r="E4" s="312"/>
      <c r="F4" s="312"/>
      <c r="G4" s="312"/>
    </row>
    <row r="5" spans="1:15">
      <c r="A5" s="315" t="s">
        <v>230</v>
      </c>
      <c r="B5" s="315"/>
      <c r="C5" s="308"/>
      <c r="D5" s="190">
        <v>25773</v>
      </c>
      <c r="E5" s="190">
        <v>81449</v>
      </c>
      <c r="F5" s="190">
        <v>24736</v>
      </c>
      <c r="G5" s="191">
        <v>21155</v>
      </c>
      <c r="H5" s="190">
        <v>35784</v>
      </c>
      <c r="I5" s="190">
        <v>19656</v>
      </c>
      <c r="J5" s="190">
        <v>23589</v>
      </c>
      <c r="K5" s="191">
        <v>31877</v>
      </c>
      <c r="L5" s="190">
        <v>35183</v>
      </c>
      <c r="M5" s="190"/>
      <c r="N5" s="190"/>
      <c r="O5" s="191"/>
    </row>
    <row r="6" spans="1:15">
      <c r="A6" s="307" t="s">
        <v>231</v>
      </c>
      <c r="B6" s="310"/>
      <c r="C6" s="311"/>
      <c r="D6" s="313"/>
      <c r="E6" s="313">
        <v>54240</v>
      </c>
      <c r="F6" s="313"/>
      <c r="G6" s="317"/>
      <c r="H6" s="313"/>
      <c r="I6" s="313"/>
      <c r="J6" s="313"/>
      <c r="K6" s="317">
        <v>1077</v>
      </c>
      <c r="L6" s="313"/>
      <c r="M6" s="313"/>
      <c r="N6" s="313"/>
      <c r="O6" s="317"/>
    </row>
    <row r="7" spans="1:15">
      <c r="A7" s="307" t="s">
        <v>232</v>
      </c>
      <c r="B7" s="307"/>
      <c r="C7" s="311"/>
      <c r="D7" s="313">
        <v>25773</v>
      </c>
      <c r="E7" s="313">
        <v>27209</v>
      </c>
      <c r="F7" s="313">
        <v>24736</v>
      </c>
      <c r="G7" s="317">
        <v>21155</v>
      </c>
      <c r="H7" s="313">
        <v>35784</v>
      </c>
      <c r="I7" s="313">
        <v>19656</v>
      </c>
      <c r="J7" s="313">
        <v>23589</v>
      </c>
      <c r="K7" s="317">
        <v>30800</v>
      </c>
      <c r="L7" s="313">
        <v>35183</v>
      </c>
      <c r="M7" s="313"/>
      <c r="N7" s="313"/>
      <c r="O7" s="317"/>
    </row>
    <row r="8" spans="1:15">
      <c r="A8" s="307" t="s">
        <v>233</v>
      </c>
      <c r="B8" s="307"/>
      <c r="C8" s="311"/>
      <c r="D8" s="313">
        <v>-4346</v>
      </c>
      <c r="E8" s="313">
        <v>-103</v>
      </c>
      <c r="F8" s="313">
        <v>1720</v>
      </c>
      <c r="G8" s="317">
        <v>9905</v>
      </c>
      <c r="H8" s="313">
        <v>-15731</v>
      </c>
      <c r="I8" s="313">
        <v>3507</v>
      </c>
      <c r="J8" s="313">
        <v>4609</v>
      </c>
      <c r="K8" s="317">
        <v>7066</v>
      </c>
      <c r="L8" s="313">
        <v>-12182</v>
      </c>
      <c r="M8" s="313"/>
      <c r="N8" s="313"/>
      <c r="O8" s="317"/>
    </row>
    <row r="9" spans="1:15" ht="13.5" thickBot="1">
      <c r="A9" s="304" t="s">
        <v>234</v>
      </c>
      <c r="B9" s="304"/>
      <c r="C9" s="305"/>
      <c r="D9" s="306">
        <v>21427</v>
      </c>
      <c r="E9" s="306">
        <v>27106</v>
      </c>
      <c r="F9" s="306">
        <v>26456</v>
      </c>
      <c r="G9" s="306">
        <v>31060</v>
      </c>
      <c r="H9" s="306">
        <v>20053</v>
      </c>
      <c r="I9" s="306">
        <v>23163</v>
      </c>
      <c r="J9" s="306">
        <v>28198</v>
      </c>
      <c r="K9" s="306">
        <v>37866</v>
      </c>
      <c r="L9" s="306">
        <v>23001</v>
      </c>
      <c r="M9" s="306"/>
      <c r="N9" s="306"/>
      <c r="O9" s="306"/>
    </row>
    <row r="10" spans="1:15">
      <c r="A10" s="307" t="s">
        <v>235</v>
      </c>
      <c r="B10" s="312"/>
      <c r="C10" s="312"/>
      <c r="D10" s="313">
        <v>2148</v>
      </c>
      <c r="E10" s="313">
        <v>4377</v>
      </c>
      <c r="F10" s="313">
        <v>5765</v>
      </c>
      <c r="G10" s="317">
        <v>24640</v>
      </c>
      <c r="H10" s="313">
        <v>2984</v>
      </c>
      <c r="I10" s="313">
        <v>3316</v>
      </c>
      <c r="J10" s="313">
        <v>8134</v>
      </c>
      <c r="K10" s="317">
        <v>8506</v>
      </c>
      <c r="L10" s="313">
        <v>6294</v>
      </c>
      <c r="M10" s="313"/>
      <c r="N10" s="313"/>
      <c r="O10" s="317"/>
    </row>
    <row r="11" spans="1:15">
      <c r="A11" s="307" t="s">
        <v>236</v>
      </c>
      <c r="B11" s="312"/>
      <c r="C11" s="312"/>
      <c r="D11" s="313"/>
      <c r="E11" s="313">
        <v>91582</v>
      </c>
      <c r="F11" s="313"/>
      <c r="G11" s="317"/>
      <c r="H11" s="313">
        <v>83075</v>
      </c>
      <c r="I11" s="313"/>
      <c r="J11" s="313"/>
      <c r="K11" s="317">
        <v>1077</v>
      </c>
      <c r="L11" s="313"/>
      <c r="M11" s="313"/>
      <c r="N11" s="313"/>
      <c r="O11" s="317"/>
    </row>
    <row r="12" spans="1:15" ht="13.5" thickBot="1">
      <c r="A12" s="304" t="s">
        <v>237</v>
      </c>
      <c r="B12" s="304"/>
      <c r="C12" s="305"/>
      <c r="D12" s="306">
        <v>23575</v>
      </c>
      <c r="E12" s="306">
        <v>123065</v>
      </c>
      <c r="F12" s="306">
        <v>32221</v>
      </c>
      <c r="G12" s="306">
        <v>55700</v>
      </c>
      <c r="H12" s="306">
        <v>106112</v>
      </c>
      <c r="I12" s="306">
        <v>26479</v>
      </c>
      <c r="J12" s="306">
        <v>36332</v>
      </c>
      <c r="K12" s="306">
        <v>47449</v>
      </c>
      <c r="L12" s="306">
        <v>29295</v>
      </c>
      <c r="M12" s="306"/>
      <c r="N12" s="306"/>
      <c r="O12" s="306"/>
    </row>
    <row r="13" spans="1:15" s="312" customFormat="1">
      <c r="A13" s="332"/>
      <c r="B13" s="332"/>
      <c r="C13" s="333"/>
      <c r="D13" s="334"/>
      <c r="E13" s="334"/>
      <c r="F13" s="334"/>
      <c r="G13" s="334"/>
      <c r="H13" s="334"/>
      <c r="I13" s="334"/>
      <c r="J13" s="334"/>
      <c r="K13" s="334"/>
      <c r="L13" s="334"/>
      <c r="M13" s="334"/>
      <c r="N13" s="334"/>
      <c r="O13" s="334"/>
    </row>
    <row r="14" spans="1:15" s="312" customFormat="1"/>
    <row r="15" spans="1:15" s="312" customFormat="1">
      <c r="A15" s="331" t="s">
        <v>238</v>
      </c>
    </row>
    <row r="16" spans="1:15" ht="13.5" thickBot="1">
      <c r="A16" s="304" t="s">
        <v>234</v>
      </c>
      <c r="B16" s="304"/>
      <c r="C16" s="305"/>
      <c r="D16" s="306">
        <f>D19-D18-D17</f>
        <v>17938</v>
      </c>
      <c r="E16" s="306">
        <f t="shared" ref="E16" si="0">E19-E18-E17</f>
        <v>23116</v>
      </c>
      <c r="F16" s="306">
        <f t="shared" ref="F16" si="1">F19-F18-F17</f>
        <v>24485</v>
      </c>
      <c r="G16" s="306">
        <f t="shared" ref="G16" si="2">G19-G18-G17</f>
        <v>28186</v>
      </c>
      <c r="H16" s="306">
        <f t="shared" ref="H16" si="3">H19-H18-H17</f>
        <v>18455</v>
      </c>
      <c r="I16" s="306">
        <v>20553</v>
      </c>
      <c r="J16" s="306">
        <v>22794</v>
      </c>
      <c r="K16" s="306">
        <v>32334</v>
      </c>
      <c r="L16" s="306">
        <v>18948</v>
      </c>
      <c r="M16" s="306"/>
      <c r="N16" s="306"/>
      <c r="O16" s="306"/>
    </row>
    <row r="17" spans="1:15">
      <c r="A17" s="307" t="s">
        <v>235</v>
      </c>
      <c r="B17" s="312"/>
      <c r="C17" s="312"/>
      <c r="D17" s="313">
        <v>2012</v>
      </c>
      <c r="E17" s="313">
        <v>4247</v>
      </c>
      <c r="F17" s="313">
        <v>5531</v>
      </c>
      <c r="G17" s="317">
        <v>24379</v>
      </c>
      <c r="H17" s="313">
        <v>2846</v>
      </c>
      <c r="I17" s="313">
        <v>3110</v>
      </c>
      <c r="J17" s="313">
        <v>7988</v>
      </c>
      <c r="K17" s="317">
        <v>7856</v>
      </c>
      <c r="L17" s="313">
        <v>6136</v>
      </c>
      <c r="M17" s="313"/>
      <c r="N17" s="313"/>
      <c r="O17" s="317"/>
    </row>
    <row r="18" spans="1:15">
      <c r="A18" s="307" t="s">
        <v>236</v>
      </c>
      <c r="B18" s="312"/>
      <c r="C18" s="312"/>
      <c r="D18" s="313"/>
      <c r="E18" s="313">
        <v>91582</v>
      </c>
      <c r="F18" s="313"/>
      <c r="G18" s="317"/>
      <c r="H18" s="313">
        <v>83075</v>
      </c>
      <c r="I18" s="313"/>
      <c r="J18" s="313"/>
      <c r="K18" s="317"/>
      <c r="L18" s="313"/>
      <c r="M18" s="313"/>
      <c r="N18" s="313"/>
      <c r="O18" s="317"/>
    </row>
    <row r="19" spans="1:15" ht="13.5" thickBot="1">
      <c r="A19" s="304" t="s">
        <v>237</v>
      </c>
      <c r="B19" s="304"/>
      <c r="C19" s="305"/>
      <c r="D19" s="306">
        <v>19950</v>
      </c>
      <c r="E19" s="306">
        <v>118945</v>
      </c>
      <c r="F19" s="306">
        <v>30016</v>
      </c>
      <c r="G19" s="306">
        <v>52565</v>
      </c>
      <c r="H19" s="306">
        <v>104376</v>
      </c>
      <c r="I19" s="306">
        <v>23663</v>
      </c>
      <c r="J19" s="306">
        <v>30782</v>
      </c>
      <c r="K19" s="306">
        <v>40190</v>
      </c>
      <c r="L19" s="306">
        <v>25084</v>
      </c>
      <c r="M19" s="306"/>
      <c r="N19" s="306"/>
      <c r="O19" s="306"/>
    </row>
    <row r="20" spans="1:15" s="312" customFormat="1"/>
    <row r="21" spans="1:15" s="312" customFormat="1"/>
    <row r="22" spans="1:15" s="312" customFormat="1">
      <c r="A22" s="331" t="s">
        <v>239</v>
      </c>
    </row>
    <row r="23" spans="1:15" ht="13.5" thickBot="1">
      <c r="A23" s="304" t="s">
        <v>234</v>
      </c>
      <c r="B23" s="304"/>
      <c r="C23" s="305"/>
      <c r="D23" s="306">
        <f>D26-D25-D24</f>
        <v>3489</v>
      </c>
      <c r="E23" s="306">
        <f t="shared" ref="E23:H23" si="4">E26-E25-E24</f>
        <v>3990</v>
      </c>
      <c r="F23" s="306">
        <f t="shared" si="4"/>
        <v>1971</v>
      </c>
      <c r="G23" s="306">
        <f t="shared" si="4"/>
        <v>2874</v>
      </c>
      <c r="H23" s="306">
        <f t="shared" si="4"/>
        <v>1598</v>
      </c>
      <c r="I23" s="306">
        <v>2610</v>
      </c>
      <c r="J23" s="306">
        <v>5404</v>
      </c>
      <c r="K23" s="306">
        <v>5532</v>
      </c>
      <c r="L23" s="306">
        <v>4053</v>
      </c>
      <c r="M23" s="306"/>
      <c r="N23" s="306"/>
      <c r="O23" s="306"/>
    </row>
    <row r="24" spans="1:15">
      <c r="A24" s="307" t="s">
        <v>235</v>
      </c>
      <c r="B24" s="312"/>
      <c r="C24" s="312"/>
      <c r="D24" s="313">
        <v>136</v>
      </c>
      <c r="E24" s="313">
        <v>130</v>
      </c>
      <c r="F24" s="313">
        <v>225</v>
      </c>
      <c r="G24" s="317">
        <v>261</v>
      </c>
      <c r="H24" s="313">
        <v>135</v>
      </c>
      <c r="I24" s="313">
        <v>206</v>
      </c>
      <c r="J24" s="313">
        <v>146</v>
      </c>
      <c r="K24" s="317">
        <v>650</v>
      </c>
      <c r="L24" s="313">
        <v>158</v>
      </c>
      <c r="M24" s="313"/>
      <c r="N24" s="313"/>
      <c r="O24" s="317"/>
    </row>
    <row r="25" spans="1:15">
      <c r="A25" s="307" t="s">
        <v>236</v>
      </c>
      <c r="B25" s="312"/>
      <c r="C25" s="312"/>
      <c r="D25" s="313"/>
      <c r="E25" s="313"/>
      <c r="F25" s="313"/>
      <c r="G25" s="317"/>
      <c r="H25" s="313"/>
      <c r="I25" s="313"/>
      <c r="J25" s="313"/>
      <c r="K25" s="317">
        <v>1077</v>
      </c>
      <c r="L25" s="313"/>
      <c r="M25" s="313"/>
      <c r="N25" s="313"/>
      <c r="O25" s="317"/>
    </row>
    <row r="26" spans="1:15" ht="13.5" thickBot="1">
      <c r="A26" s="304" t="s">
        <v>237</v>
      </c>
      <c r="B26" s="304"/>
      <c r="C26" s="305"/>
      <c r="D26" s="306">
        <v>3625</v>
      </c>
      <c r="E26" s="306">
        <v>4120</v>
      </c>
      <c r="F26" s="306">
        <v>2196</v>
      </c>
      <c r="G26" s="306">
        <v>3135</v>
      </c>
      <c r="H26" s="306">
        <v>1733</v>
      </c>
      <c r="I26" s="306">
        <v>2816</v>
      </c>
      <c r="J26" s="306">
        <v>5550</v>
      </c>
      <c r="K26" s="306">
        <v>7259</v>
      </c>
      <c r="L26" s="306">
        <v>4211</v>
      </c>
      <c r="M26" s="306"/>
      <c r="N26" s="306"/>
      <c r="O26" s="306"/>
    </row>
    <row r="27" spans="1:15" s="312" customFormat="1"/>
    <row r="28" spans="1:15" s="312" customFormat="1"/>
    <row r="29" spans="1:15" s="312" customFormat="1"/>
    <row r="30" spans="1:15" s="312" customFormat="1">
      <c r="E30" s="346"/>
      <c r="F30" s="346"/>
      <c r="G30" s="346"/>
    </row>
    <row r="31" spans="1:15" s="312" customFormat="1">
      <c r="E31" s="346"/>
      <c r="F31" s="346"/>
      <c r="G31" s="346"/>
    </row>
    <row r="32" spans="1:15" s="312" customFormat="1">
      <c r="E32" s="346"/>
      <c r="F32" s="346"/>
      <c r="G32" s="346"/>
    </row>
    <row r="33" spans="5:7" s="312" customFormat="1">
      <c r="E33" s="346"/>
      <c r="F33" s="346"/>
      <c r="G33" s="346"/>
    </row>
    <row r="34" spans="5:7" s="312" customFormat="1">
      <c r="E34" s="346"/>
      <c r="F34" s="346"/>
      <c r="G34" s="346"/>
    </row>
    <row r="35" spans="5:7" s="312" customFormat="1">
      <c r="E35" s="346"/>
      <c r="F35" s="346"/>
      <c r="G35" s="346"/>
    </row>
    <row r="36" spans="5:7" s="312" customFormat="1">
      <c r="E36" s="346"/>
      <c r="F36" s="346"/>
      <c r="G36" s="346"/>
    </row>
    <row r="37" spans="5:7" s="312" customFormat="1">
      <c r="E37" s="346"/>
      <c r="F37" s="346"/>
      <c r="G37" s="346"/>
    </row>
    <row r="38" spans="5:7" s="312" customFormat="1"/>
    <row r="39" spans="5:7" s="312" customFormat="1"/>
    <row r="40" spans="5:7" s="312" customFormat="1"/>
    <row r="41" spans="5:7" s="312" customFormat="1"/>
    <row r="42" spans="5:7" s="312" customFormat="1"/>
    <row r="43" spans="5:7" s="312" customFormat="1"/>
    <row r="44" spans="5:7" s="312" customFormat="1"/>
    <row r="45" spans="5:7" s="312" customFormat="1"/>
    <row r="46" spans="5:7" s="312" customFormat="1"/>
    <row r="47" spans="5:7" s="312" customFormat="1"/>
    <row r="48" spans="5:7" s="312" customFormat="1"/>
    <row r="49" s="312" customFormat="1"/>
    <row r="50" s="312" customFormat="1"/>
    <row r="51" s="312" customFormat="1"/>
    <row r="52" s="312" customFormat="1"/>
    <row r="53" s="312" customFormat="1"/>
    <row r="54" s="312" customFormat="1"/>
    <row r="55" s="312" customFormat="1"/>
    <row r="56" s="312" customFormat="1"/>
    <row r="57" s="312" customFormat="1"/>
    <row r="58" s="312" customFormat="1"/>
    <row r="59" s="312" customFormat="1"/>
    <row r="60" s="312" customFormat="1"/>
    <row r="61" s="312" customFormat="1"/>
    <row r="62" s="312" customFormat="1"/>
    <row r="63" s="312" customFormat="1"/>
    <row r="64" s="312" customFormat="1"/>
    <row r="65" s="312" customFormat="1"/>
    <row r="66" s="312" customFormat="1"/>
    <row r="67" s="312" customFormat="1"/>
    <row r="68" s="312" customFormat="1"/>
    <row r="69" s="312" customFormat="1"/>
    <row r="70" s="312" customFormat="1"/>
    <row r="71" s="312" customFormat="1"/>
    <row r="72" s="312" customFormat="1"/>
    <row r="73" s="312" customFormat="1"/>
    <row r="74" s="312" customFormat="1"/>
    <row r="75" s="312" customFormat="1"/>
    <row r="76" s="312" customFormat="1"/>
    <row r="77" s="312" customFormat="1"/>
    <row r="78" s="312" customFormat="1"/>
    <row r="79" s="312" customFormat="1"/>
    <row r="80" s="312" customFormat="1"/>
    <row r="81" s="312" customFormat="1"/>
    <row r="82" s="312" customFormat="1"/>
    <row r="83" s="312" customFormat="1"/>
    <row r="84" s="312" customFormat="1"/>
    <row r="85" s="312" customFormat="1"/>
    <row r="86" s="312" customFormat="1"/>
    <row r="87" s="312" customFormat="1"/>
    <row r="88" s="312" customFormat="1"/>
    <row r="89" s="312" customFormat="1"/>
    <row r="90" s="312" customFormat="1"/>
    <row r="91" s="312" customFormat="1"/>
    <row r="92" s="312" customFormat="1"/>
    <row r="93" s="312" customFormat="1"/>
    <row r="94" s="312" customFormat="1"/>
    <row r="95" s="312" customFormat="1"/>
    <row r="96" s="312" customFormat="1"/>
    <row r="97" s="312" customFormat="1"/>
    <row r="98" s="312" customFormat="1"/>
    <row r="99" s="312" customFormat="1"/>
    <row r="100" s="312" customFormat="1"/>
    <row r="101" s="312" customFormat="1"/>
    <row r="102" s="312" customFormat="1"/>
    <row r="103" s="312" customFormat="1"/>
    <row r="104" s="312" customFormat="1"/>
    <row r="105" s="312" customFormat="1"/>
    <row r="106" s="312" customFormat="1"/>
    <row r="107" s="312" customFormat="1"/>
    <row r="108" s="312" customFormat="1"/>
    <row r="109" s="312" customFormat="1"/>
    <row r="110" s="312" customFormat="1"/>
    <row r="111" s="312" customFormat="1"/>
    <row r="112" s="312" customFormat="1"/>
    <row r="113" s="312" customFormat="1"/>
    <row r="114" s="312" customFormat="1"/>
    <row r="115" s="312" customFormat="1"/>
    <row r="116" s="312" customFormat="1"/>
    <row r="117" s="312" customFormat="1"/>
    <row r="118" s="312" customFormat="1"/>
    <row r="119" s="312" customFormat="1"/>
    <row r="120" s="312" customFormat="1"/>
    <row r="121" s="312" customFormat="1"/>
    <row r="122" s="312" customFormat="1"/>
    <row r="123" s="312" customFormat="1"/>
    <row r="124" s="312" customFormat="1"/>
    <row r="125" s="312" customFormat="1"/>
    <row r="126" s="312" customFormat="1"/>
    <row r="127" s="312" customFormat="1"/>
    <row r="128" s="312" customFormat="1"/>
    <row r="129" s="312" customFormat="1"/>
    <row r="130" s="312" customFormat="1"/>
    <row r="131" s="312" customFormat="1"/>
    <row r="132" s="312" customFormat="1"/>
    <row r="133" s="312" customFormat="1"/>
    <row r="134" s="312" customFormat="1"/>
    <row r="135" s="312" customFormat="1"/>
    <row r="136" s="312" customFormat="1"/>
    <row r="137" s="312" customFormat="1"/>
    <row r="138" s="312" customFormat="1"/>
    <row r="139" s="312" customFormat="1"/>
    <row r="140" s="312" customFormat="1"/>
    <row r="141" s="312" customFormat="1"/>
    <row r="142" s="312" customFormat="1"/>
    <row r="143" s="312" customFormat="1"/>
    <row r="144" s="312" customFormat="1"/>
    <row r="145" s="312" customFormat="1"/>
    <row r="146" s="312" customFormat="1"/>
    <row r="147" s="312" customFormat="1"/>
    <row r="148" s="312" customFormat="1"/>
    <row r="149" s="312" customFormat="1"/>
    <row r="150" s="312" customFormat="1"/>
    <row r="151" s="312" customFormat="1"/>
    <row r="152" s="312" customFormat="1"/>
    <row r="153" s="312" customFormat="1"/>
    <row r="154" s="312" customFormat="1"/>
    <row r="155" s="312" customFormat="1"/>
    <row r="156" s="312" customFormat="1"/>
    <row r="157" s="312" customFormat="1"/>
    <row r="158" s="312" customFormat="1"/>
    <row r="159" s="312" customFormat="1"/>
    <row r="160" s="312" customFormat="1"/>
    <row r="161" s="312" customFormat="1"/>
    <row r="162" s="312" customFormat="1"/>
    <row r="163" s="312" customFormat="1"/>
    <row r="164" s="312" customFormat="1"/>
    <row r="165" s="312" customFormat="1"/>
    <row r="166" s="312" customFormat="1"/>
    <row r="167" s="312" customFormat="1"/>
    <row r="168" s="312" customFormat="1"/>
    <row r="169" s="312" customFormat="1"/>
    <row r="170" s="312" customFormat="1"/>
    <row r="171" s="312" customFormat="1"/>
    <row r="172" s="312" customFormat="1"/>
    <row r="173" s="312" customFormat="1"/>
    <row r="174" s="312" customFormat="1"/>
    <row r="175" s="312" customFormat="1"/>
    <row r="176" s="312" customFormat="1"/>
    <row r="177" s="312" customFormat="1"/>
    <row r="178" s="312" customFormat="1"/>
    <row r="179" s="312" customFormat="1"/>
    <row r="180" s="312" customFormat="1"/>
    <row r="181" s="312" customFormat="1"/>
    <row r="182" s="312" customFormat="1"/>
    <row r="183" s="312" customFormat="1"/>
    <row r="184" s="312" customFormat="1"/>
    <row r="185" s="312" customFormat="1"/>
    <row r="186" s="312" customFormat="1"/>
    <row r="187" s="312" customFormat="1"/>
    <row r="188" s="312" customFormat="1"/>
    <row r="189" s="312" customFormat="1"/>
    <row r="190" s="312" customFormat="1"/>
    <row r="191" s="312" customFormat="1"/>
    <row r="192" s="312" customFormat="1"/>
    <row r="193" s="312" customFormat="1"/>
    <row r="194" s="312" customFormat="1"/>
    <row r="195" s="312" customFormat="1"/>
    <row r="196" s="312" customFormat="1"/>
    <row r="197" s="312" customFormat="1"/>
    <row r="198" s="312" customFormat="1"/>
    <row r="199" s="312" customFormat="1"/>
    <row r="200" s="312" customFormat="1"/>
    <row r="201" s="312" customFormat="1"/>
    <row r="202" s="312" customFormat="1"/>
    <row r="203" s="312" customFormat="1"/>
    <row r="204" s="312" customFormat="1"/>
    <row r="205" s="312" customFormat="1"/>
    <row r="206" s="312" customFormat="1"/>
    <row r="207" s="312" customFormat="1"/>
    <row r="208" s="312" customFormat="1"/>
    <row r="209" s="312" customFormat="1"/>
    <row r="210" s="312" customFormat="1"/>
    <row r="211" s="312" customFormat="1"/>
    <row r="212" s="312" customFormat="1"/>
    <row r="213" s="312" customFormat="1"/>
    <row r="214" s="312" customFormat="1"/>
    <row r="215" s="312" customFormat="1"/>
    <row r="216" s="312" customFormat="1"/>
    <row r="217" s="312" customFormat="1"/>
    <row r="218" s="312" customFormat="1"/>
    <row r="219" s="312" customFormat="1"/>
    <row r="220" s="312" customFormat="1"/>
    <row r="221" s="312" customFormat="1"/>
    <row r="222" s="312" customFormat="1"/>
    <row r="223" s="312" customFormat="1"/>
    <row r="224" s="312" customFormat="1"/>
    <row r="225" s="312" customFormat="1"/>
    <row r="226" s="312" customFormat="1"/>
    <row r="227" s="312" customFormat="1"/>
    <row r="228" s="312" customFormat="1"/>
    <row r="229" s="312" customFormat="1"/>
    <row r="230" s="312" customFormat="1"/>
    <row r="231" s="312" customFormat="1"/>
    <row r="232" s="312" customFormat="1"/>
    <row r="233" s="312" customFormat="1"/>
    <row r="234" s="312" customFormat="1"/>
    <row r="235" s="312" customFormat="1"/>
    <row r="236" s="312" customFormat="1"/>
    <row r="237" s="312" customFormat="1"/>
    <row r="238" s="312" customFormat="1"/>
    <row r="239" s="312" customFormat="1"/>
    <row r="240" s="312" customFormat="1"/>
    <row r="241" s="312" customFormat="1"/>
    <row r="242" s="312" customFormat="1"/>
    <row r="243" s="312" customFormat="1"/>
    <row r="244" s="312" customFormat="1"/>
    <row r="245" s="312" customFormat="1"/>
    <row r="246" s="312" customFormat="1"/>
    <row r="247" s="312" customFormat="1"/>
    <row r="248" s="312" customFormat="1"/>
    <row r="249" s="312" customFormat="1"/>
    <row r="250" s="312" customFormat="1"/>
    <row r="251" s="312" customFormat="1"/>
    <row r="252" s="312" customFormat="1"/>
    <row r="253" s="312" customFormat="1"/>
    <row r="254" s="312" customFormat="1"/>
    <row r="255" s="312" customFormat="1"/>
    <row r="256" s="312" customFormat="1"/>
    <row r="257" s="312" customFormat="1"/>
    <row r="258" s="312" customFormat="1"/>
    <row r="259" s="312" customFormat="1"/>
    <row r="260" s="312" customFormat="1"/>
    <row r="261" s="312" customFormat="1"/>
    <row r="262" s="312" customFormat="1"/>
    <row r="263" s="312" customFormat="1"/>
    <row r="264" s="312" customFormat="1"/>
    <row r="265" s="312" customFormat="1"/>
    <row r="266" s="312" customFormat="1"/>
    <row r="267" s="312" customFormat="1"/>
    <row r="268" s="312" customFormat="1"/>
    <row r="269" s="312" customFormat="1"/>
    <row r="270" s="312" customFormat="1"/>
    <row r="271" s="312" customFormat="1"/>
    <row r="272" s="312" customFormat="1"/>
    <row r="273" s="312" customFormat="1"/>
    <row r="274" s="312" customFormat="1"/>
    <row r="275" s="312" customFormat="1"/>
    <row r="276" s="312" customFormat="1"/>
    <row r="277" s="312" customFormat="1"/>
    <row r="278" s="312" customFormat="1"/>
    <row r="279" s="312" customFormat="1"/>
    <row r="280" s="312" customFormat="1"/>
    <row r="281" s="312" customFormat="1"/>
    <row r="282" s="312" customFormat="1"/>
    <row r="283" s="312" customFormat="1"/>
    <row r="284" s="312" customFormat="1"/>
    <row r="285" s="312" customFormat="1"/>
    <row r="286" s="312" customFormat="1"/>
    <row r="287" s="312" customFormat="1"/>
    <row r="288" s="312" customFormat="1"/>
    <row r="289" s="312" customFormat="1"/>
    <row r="290" s="312" customFormat="1"/>
    <row r="291" s="312" customFormat="1"/>
    <row r="292" s="312" customFormat="1"/>
    <row r="293" s="312" customFormat="1"/>
    <row r="294" s="312" customFormat="1"/>
    <row r="295" s="312" customFormat="1"/>
    <row r="296" s="312" customFormat="1"/>
    <row r="297" s="312" customFormat="1"/>
    <row r="298" s="312" customFormat="1"/>
    <row r="299" s="312" customFormat="1"/>
    <row r="300" s="312" customFormat="1"/>
    <row r="301" s="312" customFormat="1"/>
    <row r="302" s="312" customFormat="1"/>
    <row r="303" s="312" customFormat="1"/>
    <row r="304" s="312" customFormat="1"/>
    <row r="305" s="312" customFormat="1"/>
    <row r="306" s="312" customFormat="1"/>
    <row r="307" s="312" customFormat="1"/>
    <row r="308" s="312" customFormat="1"/>
    <row r="309" s="312" customFormat="1"/>
    <row r="310" s="312" customFormat="1"/>
    <row r="311" s="312" customFormat="1"/>
    <row r="312" s="312" customFormat="1"/>
    <row r="313" s="312" customFormat="1"/>
    <row r="314" s="312" customFormat="1"/>
    <row r="315" s="312" customFormat="1"/>
    <row r="316" s="312" customFormat="1"/>
    <row r="317" s="312" customFormat="1"/>
    <row r="318" s="312" customFormat="1"/>
    <row r="319" s="312" customFormat="1"/>
    <row r="320" s="312" customFormat="1"/>
    <row r="321" s="312" customFormat="1"/>
    <row r="322" s="312" customFormat="1"/>
    <row r="323" s="312" customFormat="1"/>
    <row r="324" s="312" customFormat="1"/>
    <row r="325" s="312" customFormat="1"/>
    <row r="326" s="312" customFormat="1"/>
    <row r="327" s="312" customFormat="1"/>
    <row r="328" s="312" customFormat="1"/>
    <row r="329" s="312" customFormat="1"/>
    <row r="330" s="312" customFormat="1"/>
    <row r="331" s="312" customFormat="1"/>
    <row r="332" s="312" customFormat="1"/>
    <row r="333" s="312" customFormat="1"/>
    <row r="334" s="312" customFormat="1"/>
    <row r="335" s="312" customFormat="1"/>
    <row r="336" s="312" customFormat="1"/>
    <row r="337" s="312" customFormat="1"/>
    <row r="338" s="312" customFormat="1"/>
    <row r="339" s="312" customFormat="1"/>
    <row r="340" s="312" customFormat="1"/>
    <row r="341" s="312" customFormat="1"/>
    <row r="342" s="312" customFormat="1"/>
    <row r="343" s="312" customFormat="1"/>
    <row r="344" s="312" customFormat="1"/>
    <row r="345" s="312" customFormat="1"/>
    <row r="346" s="312" customFormat="1"/>
    <row r="347" s="312" customFormat="1"/>
    <row r="348" s="312" customFormat="1"/>
    <row r="349" s="312" customFormat="1"/>
    <row r="350" s="312" customFormat="1"/>
    <row r="351" s="312" customFormat="1"/>
    <row r="352" s="312" customFormat="1"/>
    <row r="353" s="312" customFormat="1"/>
    <row r="354" s="312" customFormat="1"/>
    <row r="355" s="312" customFormat="1"/>
    <row r="356" s="312" customFormat="1"/>
    <row r="357" s="312" customFormat="1"/>
    <row r="358" s="312" customFormat="1"/>
    <row r="359" s="312" customFormat="1"/>
    <row r="360" s="312" customFormat="1"/>
    <row r="361" s="312" customFormat="1"/>
    <row r="362" s="312" customFormat="1"/>
    <row r="363" s="312" customFormat="1"/>
    <row r="364" s="312" customFormat="1"/>
    <row r="365" s="312" customFormat="1"/>
    <row r="366" s="312" customFormat="1"/>
    <row r="367" s="312" customFormat="1"/>
    <row r="368" s="312" customFormat="1"/>
    <row r="369" s="312" customFormat="1"/>
    <row r="370" s="312" customFormat="1"/>
    <row r="371" s="312" customFormat="1"/>
    <row r="372" s="312" customFormat="1"/>
    <row r="373" s="312" customFormat="1"/>
    <row r="374" s="312" customFormat="1"/>
    <row r="375" s="312" customFormat="1"/>
    <row r="376" s="312" customFormat="1"/>
    <row r="377" s="312" customFormat="1"/>
    <row r="378" s="312" customFormat="1"/>
    <row r="379" s="312" customFormat="1"/>
    <row r="380" s="312" customFormat="1"/>
    <row r="381" s="312" customFormat="1"/>
    <row r="382" s="312" customFormat="1"/>
    <row r="383" s="312" customFormat="1"/>
    <row r="384" s="312" customFormat="1"/>
    <row r="385" s="312" customFormat="1"/>
    <row r="386" s="312" customFormat="1"/>
    <row r="387" s="312" customFormat="1"/>
    <row r="388" s="312" customFormat="1"/>
    <row r="389" s="312" customFormat="1"/>
    <row r="390" s="312" customFormat="1"/>
    <row r="391" s="312" customFormat="1"/>
    <row r="392" s="312" customFormat="1"/>
    <row r="393" s="312" customFormat="1"/>
    <row r="394" s="312" customFormat="1"/>
    <row r="395" s="312" customFormat="1"/>
    <row r="396" s="312" customFormat="1"/>
    <row r="397" s="312" customFormat="1"/>
    <row r="398" s="312" customFormat="1"/>
    <row r="399" s="312" customFormat="1"/>
    <row r="400" s="312" customFormat="1"/>
    <row r="401" s="312" customFormat="1"/>
    <row r="402" s="312" customFormat="1"/>
    <row r="403" s="312" customFormat="1"/>
    <row r="404" s="312" customFormat="1"/>
    <row r="405" s="312" customFormat="1"/>
    <row r="406" s="312" customFormat="1"/>
    <row r="407" s="312" customFormat="1"/>
    <row r="408" s="312" customFormat="1"/>
    <row r="409" s="312" customFormat="1"/>
    <row r="410" s="312" customFormat="1"/>
    <row r="411" s="312" customFormat="1"/>
    <row r="412" s="312" customFormat="1"/>
    <row r="413" s="312" customFormat="1"/>
    <row r="414" s="312" customFormat="1"/>
    <row r="415" s="312" customFormat="1"/>
    <row r="416" s="312" customFormat="1"/>
    <row r="417" s="312" customFormat="1"/>
    <row r="418" s="312" customFormat="1"/>
    <row r="419" s="312" customFormat="1"/>
    <row r="420" s="312" customFormat="1"/>
    <row r="421" s="312" customFormat="1"/>
    <row r="422" s="312" customFormat="1"/>
    <row r="423" s="312" customFormat="1"/>
    <row r="424" s="312" customFormat="1"/>
    <row r="425" s="312" customFormat="1"/>
    <row r="426" s="312" customFormat="1"/>
    <row r="427" s="312" customFormat="1"/>
    <row r="428" s="312" customFormat="1"/>
    <row r="429" s="312" customFormat="1"/>
    <row r="430" s="312" customFormat="1"/>
    <row r="431" s="312" customFormat="1"/>
    <row r="432" s="312" customFormat="1"/>
    <row r="433" s="312" customFormat="1"/>
    <row r="434" s="312" customFormat="1"/>
    <row r="435" s="312" customFormat="1"/>
    <row r="436" s="312" customFormat="1"/>
    <row r="437" s="312" customFormat="1"/>
    <row r="438" s="312" customFormat="1"/>
    <row r="439" s="312" customFormat="1"/>
    <row r="440" s="312" customFormat="1"/>
    <row r="441" s="312" customFormat="1"/>
    <row r="442" s="312" customFormat="1"/>
    <row r="443" s="312" customFormat="1"/>
    <row r="444" s="312" customFormat="1"/>
    <row r="445" s="312" customFormat="1"/>
    <row r="446" s="312" customFormat="1"/>
    <row r="447" s="312" customFormat="1"/>
    <row r="448" s="312" customFormat="1"/>
    <row r="449" s="312" customFormat="1"/>
    <row r="450" s="312" customFormat="1"/>
    <row r="451" s="312" customFormat="1"/>
    <row r="452" s="312" customFormat="1"/>
    <row r="453" s="312" customFormat="1"/>
    <row r="454" s="312" customFormat="1"/>
    <row r="455" s="312" customFormat="1"/>
    <row r="456" s="312" customFormat="1"/>
    <row r="457" s="312" customFormat="1"/>
    <row r="458" s="312" customFormat="1"/>
    <row r="459" s="312" customFormat="1"/>
    <row r="460" s="312" customFormat="1"/>
    <row r="461" s="312" customFormat="1"/>
    <row r="462" s="312" customFormat="1"/>
    <row r="463" s="312" customFormat="1"/>
    <row r="464" s="312" customFormat="1"/>
    <row r="465" s="312" customFormat="1"/>
    <row r="466" s="312" customFormat="1"/>
    <row r="467" s="312" customFormat="1"/>
    <row r="468" s="312" customFormat="1"/>
    <row r="469" s="312" customFormat="1"/>
    <row r="470" s="312" customFormat="1"/>
    <row r="471" s="312" customFormat="1"/>
    <row r="472" s="312" customFormat="1"/>
    <row r="473" s="312" customFormat="1"/>
    <row r="474" s="312" customFormat="1"/>
    <row r="475" s="312" customFormat="1"/>
    <row r="476" s="312" customFormat="1"/>
    <row r="477" s="312" customFormat="1"/>
    <row r="478" s="312" customFormat="1"/>
    <row r="479" s="312" customFormat="1"/>
    <row r="480" s="312" customFormat="1"/>
    <row r="481" s="312" customFormat="1"/>
    <row r="482" s="312" customFormat="1"/>
    <row r="483" s="312" customFormat="1"/>
    <row r="484" s="312" customFormat="1"/>
    <row r="485" s="312" customFormat="1"/>
    <row r="486" s="312" customFormat="1"/>
    <row r="487" s="312" customFormat="1"/>
    <row r="488" s="312" customFormat="1"/>
    <row r="489" s="312" customFormat="1"/>
    <row r="490" s="312" customFormat="1"/>
    <row r="491" s="312" customFormat="1"/>
    <row r="492" s="312" customFormat="1"/>
    <row r="493" s="312" customFormat="1"/>
    <row r="494" s="312" customFormat="1"/>
    <row r="495" s="312" customFormat="1"/>
    <row r="496" s="312" customFormat="1"/>
    <row r="497" s="312" customFormat="1"/>
    <row r="498" s="312" customFormat="1"/>
    <row r="499" s="312" customFormat="1"/>
    <row r="500" s="312" customFormat="1"/>
    <row r="501" s="312" customFormat="1"/>
    <row r="502" s="312" customFormat="1"/>
    <row r="503" s="312" customFormat="1"/>
    <row r="504" s="312" customFormat="1"/>
    <row r="505" s="312" customFormat="1"/>
    <row r="506" s="312" customFormat="1"/>
    <row r="507" s="312" customFormat="1"/>
    <row r="508" s="312" customFormat="1"/>
    <row r="509" s="312" customFormat="1"/>
    <row r="510" s="312" customFormat="1"/>
    <row r="511" s="312" customFormat="1"/>
    <row r="512" s="312" customFormat="1"/>
    <row r="513" s="312" customFormat="1"/>
    <row r="514" s="312" customFormat="1"/>
    <row r="515" s="312" customFormat="1"/>
    <row r="516" s="312" customFormat="1"/>
    <row r="517" s="312" customFormat="1"/>
    <row r="518" s="312" customFormat="1"/>
    <row r="519" s="312" customFormat="1"/>
    <row r="520" s="312" customFormat="1"/>
    <row r="521" s="312" customFormat="1"/>
    <row r="522" s="312" customFormat="1"/>
    <row r="523" s="312" customFormat="1"/>
    <row r="524" s="312" customFormat="1"/>
    <row r="525" s="312" customFormat="1"/>
    <row r="526" s="312" customFormat="1"/>
    <row r="527" s="312" customFormat="1"/>
    <row r="528" s="312" customFormat="1"/>
    <row r="529" s="312" customFormat="1"/>
    <row r="530" s="312" customFormat="1"/>
    <row r="531" s="312" customFormat="1"/>
    <row r="532" s="312" customFormat="1"/>
    <row r="533" s="312" customFormat="1"/>
    <row r="534" s="312" customFormat="1"/>
    <row r="535" s="312" customFormat="1"/>
    <row r="536" s="312" customFormat="1"/>
    <row r="537" s="312" customFormat="1"/>
    <row r="538" s="312" customFormat="1"/>
    <row r="539" s="312" customFormat="1"/>
    <row r="540" s="312" customFormat="1"/>
    <row r="541" s="312" customFormat="1"/>
    <row r="542" s="312" customFormat="1"/>
    <row r="543" s="312" customFormat="1"/>
    <row r="544" s="312" customFormat="1"/>
    <row r="545" s="312" customFormat="1"/>
    <row r="546" s="312" customFormat="1"/>
    <row r="547" s="312" customFormat="1"/>
    <row r="548" s="312" customFormat="1"/>
    <row r="549" s="312" customFormat="1"/>
    <row r="550" s="312" customFormat="1"/>
    <row r="551" s="312" customFormat="1"/>
    <row r="552" s="312" customFormat="1"/>
    <row r="553" s="312" customFormat="1"/>
    <row r="554" s="312" customFormat="1"/>
    <row r="555" s="312" customFormat="1"/>
    <row r="556" s="312" customFormat="1"/>
    <row r="557" s="312" customFormat="1"/>
    <row r="558" s="312" customFormat="1"/>
    <row r="559" s="312" customFormat="1"/>
    <row r="560" s="312" customFormat="1"/>
    <row r="561" s="312" customFormat="1"/>
    <row r="562" s="312" customFormat="1"/>
    <row r="563" s="312" customFormat="1"/>
    <row r="564" s="312" customFormat="1"/>
    <row r="565" s="312" customFormat="1"/>
    <row r="566" s="312" customFormat="1"/>
    <row r="567" s="312" customFormat="1"/>
    <row r="568" s="312" customFormat="1"/>
    <row r="569" s="312" customFormat="1"/>
    <row r="570" s="312" customFormat="1"/>
    <row r="571" s="312" customFormat="1"/>
    <row r="572" s="312" customFormat="1"/>
    <row r="573" s="312" customFormat="1"/>
    <row r="574" s="312" customFormat="1"/>
    <row r="575" s="312" customFormat="1"/>
    <row r="576" s="312" customFormat="1"/>
    <row r="577" s="312" customFormat="1"/>
    <row r="578" s="312" customFormat="1"/>
    <row r="579" s="312" customFormat="1"/>
    <row r="580" s="312" customFormat="1"/>
    <row r="581" s="312" customFormat="1"/>
    <row r="582" s="312" customFormat="1"/>
    <row r="583" s="312" customFormat="1"/>
    <row r="584" s="312" customFormat="1"/>
    <row r="585" s="312" customFormat="1"/>
    <row r="586" s="312" customFormat="1"/>
    <row r="587" s="312" customFormat="1"/>
    <row r="588" s="312" customFormat="1"/>
    <row r="589" s="312" customFormat="1"/>
    <row r="590" s="312" customFormat="1"/>
    <row r="591" s="312" customFormat="1"/>
    <row r="592" s="312" customFormat="1"/>
    <row r="593" s="312" customFormat="1"/>
    <row r="594" s="312" customFormat="1"/>
    <row r="595" s="312" customFormat="1"/>
    <row r="596" s="312" customFormat="1"/>
    <row r="597" s="312" customFormat="1"/>
    <row r="598" s="312" customFormat="1"/>
    <row r="599" s="312" customFormat="1"/>
    <row r="600" s="312" customFormat="1"/>
    <row r="601" s="312" customFormat="1"/>
    <row r="602" s="312" customFormat="1"/>
    <row r="603" s="312" customFormat="1"/>
    <row r="604" s="312" customFormat="1"/>
    <row r="605" s="312" customFormat="1"/>
    <row r="606" s="312" customFormat="1"/>
    <row r="607" s="312" customFormat="1"/>
    <row r="608" s="312" customFormat="1"/>
    <row r="609" s="312" customFormat="1"/>
    <row r="610" s="312" customFormat="1"/>
    <row r="611" s="312" customFormat="1"/>
    <row r="612" s="312" customFormat="1"/>
    <row r="613" s="312" customFormat="1"/>
    <row r="614" s="312" customFormat="1"/>
    <row r="615" s="312" customFormat="1"/>
    <row r="616" s="312" customFormat="1"/>
    <row r="617" s="312" customFormat="1"/>
    <row r="618" s="312" customFormat="1"/>
    <row r="619" s="312" customFormat="1"/>
    <row r="620" s="312" customFormat="1"/>
    <row r="621" s="312" customFormat="1"/>
    <row r="622" s="312" customFormat="1"/>
    <row r="623" s="312" customFormat="1"/>
    <row r="624" s="312" customFormat="1"/>
    <row r="625" s="312" customFormat="1"/>
    <row r="626" s="312" customFormat="1"/>
    <row r="627" s="312" customFormat="1"/>
    <row r="628" s="312" customFormat="1"/>
    <row r="629" s="312" customFormat="1"/>
    <row r="630" s="312" customFormat="1"/>
    <row r="631" s="312" customFormat="1"/>
    <row r="632" s="312" customFormat="1"/>
    <row r="633" s="312" customFormat="1"/>
    <row r="634" s="312" customFormat="1"/>
    <row r="635" s="312" customFormat="1"/>
    <row r="636" s="312" customFormat="1"/>
    <row r="637" s="312" customFormat="1"/>
    <row r="638" s="312" customFormat="1"/>
    <row r="639" s="312" customFormat="1"/>
    <row r="640" s="312" customFormat="1"/>
    <row r="641" s="312" customFormat="1"/>
    <row r="642" s="312" customFormat="1"/>
    <row r="643" s="312" customFormat="1"/>
    <row r="644" s="312" customFormat="1"/>
    <row r="645" s="312" customFormat="1"/>
    <row r="646" s="312" customFormat="1"/>
  </sheetData>
  <mergeCells count="3">
    <mergeCell ref="D1:G2"/>
    <mergeCell ref="H1:K2"/>
    <mergeCell ref="L1:O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F34A1-09D8-4CB9-A178-A01568C38CB1}">
  <dimension ref="A1:AS398"/>
  <sheetViews>
    <sheetView workbookViewId="0">
      <selection activeCell="H1" sqref="H1:K1"/>
    </sheetView>
  </sheetViews>
  <sheetFormatPr defaultRowHeight="12.75"/>
  <cols>
    <col min="2" max="2" width="16.5703125" customWidth="1"/>
    <col min="3" max="3" width="31.5703125" customWidth="1"/>
    <col min="16" max="45" width="8.5703125" style="312"/>
  </cols>
  <sheetData>
    <row r="1" spans="1:15" ht="13.15" customHeight="1">
      <c r="A1" s="377" t="s">
        <v>5</v>
      </c>
      <c r="B1" s="377"/>
      <c r="C1" s="378"/>
      <c r="D1" s="381">
        <v>2020</v>
      </c>
      <c r="E1" s="382"/>
      <c r="F1" s="382"/>
      <c r="G1" s="383"/>
      <c r="H1" s="381">
        <v>2021</v>
      </c>
      <c r="I1" s="382"/>
      <c r="J1" s="382"/>
      <c r="K1" s="383"/>
      <c r="L1" s="381">
        <v>2022</v>
      </c>
      <c r="M1" s="382"/>
      <c r="N1" s="382"/>
      <c r="O1" s="383"/>
    </row>
    <row r="2" spans="1:15">
      <c r="A2" s="379"/>
      <c r="B2" s="379"/>
      <c r="C2" s="380"/>
      <c r="D2" s="280" t="s">
        <v>98</v>
      </c>
      <c r="E2" s="280" t="s">
        <v>99</v>
      </c>
      <c r="F2" s="280" t="s">
        <v>100</v>
      </c>
      <c r="G2" s="280" t="s">
        <v>101</v>
      </c>
      <c r="H2" s="280" t="s">
        <v>98</v>
      </c>
      <c r="I2" s="280" t="s">
        <v>99</v>
      </c>
      <c r="J2" s="280" t="s">
        <v>100</v>
      </c>
      <c r="K2" s="280" t="s">
        <v>101</v>
      </c>
      <c r="L2" s="280" t="s">
        <v>98</v>
      </c>
      <c r="M2" s="280" t="s">
        <v>99</v>
      </c>
      <c r="N2" s="280" t="s">
        <v>100</v>
      </c>
      <c r="O2" s="280" t="s">
        <v>101</v>
      </c>
    </row>
    <row r="3" spans="1:15">
      <c r="A3" s="282"/>
      <c r="B3" s="282"/>
      <c r="C3" s="299"/>
      <c r="D3" s="287"/>
      <c r="E3" s="287"/>
      <c r="F3" s="287"/>
      <c r="G3" s="336"/>
      <c r="H3" s="287"/>
      <c r="I3" s="287"/>
      <c r="J3" s="287"/>
      <c r="K3" s="336"/>
      <c r="L3" s="287"/>
      <c r="M3" s="287"/>
      <c r="N3" s="287"/>
      <c r="O3" s="336"/>
    </row>
    <row r="4" spans="1:15">
      <c r="A4" s="282" t="s">
        <v>212</v>
      </c>
      <c r="B4" s="287"/>
      <c r="C4" s="287"/>
      <c r="D4" s="287"/>
      <c r="E4" s="287"/>
      <c r="F4" s="287"/>
      <c r="G4" s="337"/>
      <c r="H4" s="287"/>
      <c r="I4" s="287"/>
      <c r="J4" s="287"/>
      <c r="K4" s="337"/>
      <c r="L4" s="287"/>
      <c r="M4" s="287"/>
      <c r="N4" s="287"/>
      <c r="O4" s="337"/>
    </row>
    <row r="5" spans="1:15" ht="7.15" customHeight="1">
      <c r="A5" s="285"/>
      <c r="B5" s="300"/>
      <c r="C5" s="287"/>
      <c r="D5" s="287"/>
      <c r="E5" s="287"/>
      <c r="F5" s="287"/>
      <c r="G5" s="301"/>
      <c r="H5" s="287"/>
      <c r="I5" s="287"/>
      <c r="J5" s="287"/>
      <c r="K5" s="301"/>
      <c r="L5" s="287"/>
      <c r="M5" s="287"/>
      <c r="N5" s="287"/>
      <c r="O5" s="301"/>
    </row>
    <row r="6" spans="1:15">
      <c r="A6" s="285"/>
      <c r="B6" s="288" t="s">
        <v>54</v>
      </c>
      <c r="C6" s="287"/>
      <c r="D6" s="301">
        <v>12714</v>
      </c>
      <c r="E6" s="301">
        <v>54990</v>
      </c>
      <c r="F6" s="301">
        <v>59111</v>
      </c>
      <c r="G6" s="338">
        <v>59140</v>
      </c>
      <c r="H6" s="301">
        <v>25713</v>
      </c>
      <c r="I6" s="301">
        <v>54185</v>
      </c>
      <c r="J6" s="301">
        <v>53737</v>
      </c>
      <c r="K6" s="338">
        <v>61135</v>
      </c>
      <c r="L6" s="301">
        <v>36283</v>
      </c>
      <c r="M6" s="301"/>
      <c r="N6" s="301"/>
      <c r="O6" s="338"/>
    </row>
    <row r="7" spans="1:15">
      <c r="A7" s="302"/>
      <c r="B7" s="288" t="s">
        <v>213</v>
      </c>
      <c r="C7" s="303"/>
      <c r="D7" s="301">
        <v>-26695</v>
      </c>
      <c r="E7" s="301">
        <v>-82331</v>
      </c>
      <c r="F7" s="301">
        <v>-22291</v>
      </c>
      <c r="G7" s="338">
        <v>-16785</v>
      </c>
      <c r="H7" s="301">
        <v>-29854</v>
      </c>
      <c r="I7" s="301">
        <v>-20828</v>
      </c>
      <c r="J7" s="301">
        <v>-14978</v>
      </c>
      <c r="K7" s="338">
        <v>-35742</v>
      </c>
      <c r="L7" s="301">
        <v>-32310</v>
      </c>
      <c r="M7" s="301"/>
      <c r="N7" s="301"/>
      <c r="O7" s="338"/>
    </row>
    <row r="8" spans="1:15">
      <c r="A8" s="302"/>
      <c r="B8" s="303" t="s">
        <v>214</v>
      </c>
      <c r="C8" s="303"/>
      <c r="D8" s="301">
        <v>-5344</v>
      </c>
      <c r="E8" s="301">
        <v>-6231</v>
      </c>
      <c r="F8" s="301">
        <v>-5491</v>
      </c>
      <c r="G8" s="338">
        <v>-8048</v>
      </c>
      <c r="H8" s="354">
        <v>-7950</v>
      </c>
      <c r="I8" s="301">
        <v>-7604</v>
      </c>
      <c r="J8" s="301">
        <v>-6255</v>
      </c>
      <c r="K8" s="338">
        <v>-7163</v>
      </c>
      <c r="L8" s="301">
        <v>-7489</v>
      </c>
      <c r="M8" s="301"/>
      <c r="N8" s="301"/>
      <c r="O8" s="338"/>
    </row>
    <row r="9" spans="1:15">
      <c r="A9" s="293"/>
      <c r="B9" s="288" t="s">
        <v>245</v>
      </c>
      <c r="C9" s="287"/>
      <c r="D9" s="301">
        <v>-984</v>
      </c>
      <c r="E9" s="301">
        <v>-1091</v>
      </c>
      <c r="F9" s="301">
        <v>1876</v>
      </c>
      <c r="G9" s="338">
        <v>-2334</v>
      </c>
      <c r="H9" s="301">
        <v>4979</v>
      </c>
      <c r="I9" s="301">
        <v>-1648</v>
      </c>
      <c r="J9" s="301">
        <v>8427</v>
      </c>
      <c r="K9" s="338">
        <v>-2530</v>
      </c>
      <c r="L9" s="301">
        <v>-2983</v>
      </c>
      <c r="M9" s="301"/>
      <c r="N9" s="301"/>
      <c r="O9" s="338"/>
    </row>
    <row r="10" spans="1:15" ht="13.5" thickBot="1">
      <c r="A10" s="304" t="s">
        <v>215</v>
      </c>
      <c r="B10" s="304"/>
      <c r="C10" s="305"/>
      <c r="D10" s="306">
        <v>-18341</v>
      </c>
      <c r="E10" s="306">
        <v>-32481</v>
      </c>
      <c r="F10" s="306">
        <v>29453</v>
      </c>
      <c r="G10" s="306">
        <v>36641</v>
      </c>
      <c r="H10" s="306">
        <f>SUM(H6+H7+H8)-H9</f>
        <v>-17070</v>
      </c>
      <c r="I10" s="306">
        <f>SUM(I6+I7+I8)-I9</f>
        <v>27401</v>
      </c>
      <c r="J10" s="306">
        <f>SUM(J6+J7+J8)-J9</f>
        <v>24077</v>
      </c>
      <c r="K10" s="306">
        <f>SUM(K6+K7+K8)-K9</f>
        <v>20760</v>
      </c>
      <c r="L10" s="306">
        <f>SUM(L6+L7+L8)-L9</f>
        <v>-533</v>
      </c>
      <c r="M10" s="306"/>
      <c r="N10" s="306"/>
      <c r="O10" s="306"/>
    </row>
    <row r="11" spans="1:15" s="312" customFormat="1">
      <c r="A11" s="287"/>
      <c r="B11" s="287"/>
      <c r="C11" s="287"/>
      <c r="D11" s="341"/>
      <c r="E11" s="341"/>
      <c r="F11" s="341"/>
      <c r="G11" s="341"/>
    </row>
    <row r="12" spans="1:15" s="312" customFormat="1" ht="12" customHeight="1">
      <c r="A12" s="335" t="s">
        <v>246</v>
      </c>
      <c r="B12" s="287"/>
      <c r="C12" s="287"/>
      <c r="D12" s="287"/>
      <c r="E12" s="287"/>
      <c r="F12" s="287"/>
      <c r="G12" s="287"/>
    </row>
    <row r="13" spans="1:15" s="312" customFormat="1">
      <c r="J13" s="340"/>
      <c r="N13" s="340"/>
    </row>
    <row r="14" spans="1:15" s="312" customFormat="1"/>
    <row r="15" spans="1:15" s="312" customFormat="1">
      <c r="D15" s="340"/>
      <c r="E15" s="340"/>
    </row>
    <row r="16" spans="1:15" s="312" customFormat="1">
      <c r="D16" s="340"/>
      <c r="E16" s="340"/>
      <c r="F16" s="340"/>
      <c r="G16" s="340"/>
      <c r="H16" s="340"/>
      <c r="L16" s="340"/>
    </row>
    <row r="17" s="312" customFormat="1"/>
    <row r="18" s="312" customFormat="1"/>
    <row r="19" s="312" customFormat="1"/>
    <row r="20" s="312" customFormat="1"/>
    <row r="21" s="312" customFormat="1"/>
    <row r="22" s="312" customFormat="1"/>
    <row r="23" s="312" customFormat="1"/>
    <row r="24" s="312" customFormat="1"/>
    <row r="25" s="312" customFormat="1"/>
    <row r="26" s="312" customFormat="1"/>
    <row r="27" s="312" customFormat="1"/>
    <row r="28" s="312" customFormat="1"/>
    <row r="29" s="312" customFormat="1"/>
    <row r="30" s="312" customFormat="1"/>
    <row r="31" s="312" customFormat="1"/>
    <row r="32" s="312" customFormat="1"/>
    <row r="33" s="312" customFormat="1"/>
    <row r="34" s="312" customFormat="1"/>
    <row r="35" s="312" customFormat="1"/>
    <row r="36" s="312" customFormat="1"/>
    <row r="37" s="312" customFormat="1"/>
    <row r="38" s="312" customFormat="1"/>
    <row r="39" s="312" customFormat="1"/>
    <row r="40" s="312" customFormat="1"/>
    <row r="41" s="312" customFormat="1"/>
    <row r="42" s="312" customFormat="1"/>
    <row r="43" s="312" customFormat="1"/>
    <row r="44" s="312" customFormat="1"/>
    <row r="45" s="312" customFormat="1"/>
    <row r="46" s="312" customFormat="1"/>
    <row r="47" s="312" customFormat="1"/>
    <row r="48" s="312" customFormat="1"/>
    <row r="49" s="312" customFormat="1"/>
    <row r="50" s="312" customFormat="1"/>
    <row r="51" s="312" customFormat="1"/>
    <row r="52" s="312" customFormat="1"/>
    <row r="53" s="312" customFormat="1"/>
    <row r="54" s="312" customFormat="1"/>
    <row r="55" s="312" customFormat="1"/>
    <row r="56" s="312" customFormat="1"/>
    <row r="57" s="312" customFormat="1"/>
    <row r="58" s="312" customFormat="1"/>
    <row r="59" s="312" customFormat="1"/>
    <row r="60" s="312" customFormat="1"/>
    <row r="61" s="312" customFormat="1"/>
    <row r="62" s="312" customFormat="1"/>
    <row r="63" s="312" customFormat="1"/>
    <row r="64" s="312" customFormat="1"/>
    <row r="65" s="312" customFormat="1"/>
    <row r="66" s="312" customFormat="1"/>
    <row r="67" s="312" customFormat="1"/>
    <row r="68" s="312" customFormat="1"/>
    <row r="69" s="312" customFormat="1"/>
    <row r="70" s="312" customFormat="1"/>
    <row r="71" s="312" customFormat="1"/>
    <row r="72" s="312" customFormat="1"/>
    <row r="73" s="312" customFormat="1"/>
    <row r="74" s="312" customFormat="1"/>
    <row r="75" s="312" customFormat="1"/>
    <row r="76" s="312" customFormat="1"/>
    <row r="77" s="312" customFormat="1"/>
    <row r="78" s="312" customFormat="1"/>
    <row r="79" s="312" customFormat="1"/>
    <row r="80" s="312" customFormat="1"/>
    <row r="81" s="312" customFormat="1"/>
    <row r="82" s="312" customFormat="1"/>
    <row r="83" s="312" customFormat="1"/>
    <row r="84" s="312" customFormat="1"/>
    <row r="85" s="312" customFormat="1"/>
    <row r="86" s="312" customFormat="1"/>
    <row r="87" s="312" customFormat="1"/>
    <row r="88" s="312" customFormat="1"/>
    <row r="89" s="312" customFormat="1"/>
    <row r="90" s="312" customFormat="1"/>
    <row r="91" s="312" customFormat="1"/>
    <row r="92" s="312" customFormat="1"/>
    <row r="93" s="312" customFormat="1"/>
    <row r="94" s="312" customFormat="1"/>
    <row r="95" s="312" customFormat="1"/>
    <row r="96" s="312" customFormat="1"/>
    <row r="97" s="312" customFormat="1"/>
    <row r="98" s="312" customFormat="1"/>
    <row r="99" s="312" customFormat="1"/>
    <row r="100" s="312" customFormat="1"/>
    <row r="101" s="312" customFormat="1"/>
    <row r="102" s="312" customFormat="1"/>
    <row r="103" s="312" customFormat="1"/>
    <row r="104" s="312" customFormat="1"/>
    <row r="105" s="312" customFormat="1"/>
    <row r="106" s="312" customFormat="1"/>
    <row r="107" s="312" customFormat="1"/>
    <row r="108" s="312" customFormat="1"/>
    <row r="109" s="312" customFormat="1"/>
    <row r="110" s="312" customFormat="1"/>
    <row r="111" s="312" customFormat="1"/>
    <row r="112" s="312" customFormat="1"/>
    <row r="113" s="312" customFormat="1"/>
    <row r="114" s="312" customFormat="1"/>
    <row r="115" s="312" customFormat="1"/>
    <row r="116" s="312" customFormat="1"/>
    <row r="117" s="312" customFormat="1"/>
    <row r="118" s="312" customFormat="1"/>
    <row r="119" s="312" customFormat="1"/>
    <row r="120" s="312" customFormat="1"/>
    <row r="121" s="312" customFormat="1"/>
    <row r="122" s="312" customFormat="1"/>
    <row r="123" s="312" customFormat="1"/>
    <row r="124" s="312" customFormat="1"/>
    <row r="125" s="312" customFormat="1"/>
    <row r="126" s="312" customFormat="1"/>
    <row r="127" s="312" customFormat="1"/>
    <row r="128" s="312" customFormat="1"/>
    <row r="129" s="312" customFormat="1"/>
    <row r="130" s="312" customFormat="1"/>
    <row r="131" s="312" customFormat="1"/>
    <row r="132" s="312" customFormat="1"/>
    <row r="133" s="312" customFormat="1"/>
    <row r="134" s="312" customFormat="1"/>
    <row r="135" s="312" customFormat="1"/>
    <row r="136" s="312" customFormat="1"/>
    <row r="137" s="312" customFormat="1"/>
    <row r="138" s="312" customFormat="1"/>
    <row r="139" s="312" customFormat="1"/>
    <row r="140" s="312" customFormat="1"/>
    <row r="141" s="312" customFormat="1"/>
    <row r="142" s="312" customFormat="1"/>
    <row r="143" s="312" customFormat="1"/>
    <row r="144" s="312" customFormat="1"/>
    <row r="145" s="312" customFormat="1"/>
    <row r="146" s="312" customFormat="1"/>
    <row r="147" s="312" customFormat="1"/>
    <row r="148" s="312" customFormat="1"/>
    <row r="149" s="312" customFormat="1"/>
    <row r="150" s="312" customFormat="1"/>
    <row r="151" s="312" customFormat="1"/>
    <row r="152" s="312" customFormat="1"/>
    <row r="153" s="312" customFormat="1"/>
    <row r="154" s="312" customFormat="1"/>
    <row r="155" s="312" customFormat="1"/>
    <row r="156" s="312" customFormat="1"/>
    <row r="157" s="312" customFormat="1"/>
    <row r="158" s="312" customFormat="1"/>
    <row r="159" s="312" customFormat="1"/>
    <row r="160" s="312" customFormat="1"/>
    <row r="161" s="312" customFormat="1"/>
    <row r="162" s="312" customFormat="1"/>
    <row r="163" s="312" customFormat="1"/>
    <row r="164" s="312" customFormat="1"/>
    <row r="165" s="312" customFormat="1"/>
    <row r="166" s="312" customFormat="1"/>
    <row r="167" s="312" customFormat="1"/>
    <row r="168" s="312" customFormat="1"/>
    <row r="169" s="312" customFormat="1"/>
    <row r="170" s="312" customFormat="1"/>
    <row r="171" s="312" customFormat="1"/>
    <row r="172" s="312" customFormat="1"/>
    <row r="173" s="312" customFormat="1"/>
    <row r="174" s="312" customFormat="1"/>
    <row r="175" s="312" customFormat="1"/>
    <row r="176" s="312" customFormat="1"/>
    <row r="177" s="312" customFormat="1"/>
    <row r="178" s="312" customFormat="1"/>
    <row r="179" s="312" customFormat="1"/>
    <row r="180" s="312" customFormat="1"/>
    <row r="181" s="312" customFormat="1"/>
    <row r="182" s="312" customFormat="1"/>
    <row r="183" s="312" customFormat="1"/>
    <row r="184" s="312" customFormat="1"/>
    <row r="185" s="312" customFormat="1"/>
    <row r="186" s="312" customFormat="1"/>
    <row r="187" s="312" customFormat="1"/>
    <row r="188" s="312" customFormat="1"/>
    <row r="189" s="312" customFormat="1"/>
    <row r="190" s="312" customFormat="1"/>
    <row r="191" s="312" customFormat="1"/>
    <row r="192" s="312" customFormat="1"/>
    <row r="193" s="312" customFormat="1"/>
    <row r="194" s="312" customFormat="1"/>
    <row r="195" s="312" customFormat="1"/>
    <row r="196" s="312" customFormat="1"/>
    <row r="197" s="312" customFormat="1"/>
    <row r="198" s="312" customFormat="1"/>
    <row r="199" s="312" customFormat="1"/>
    <row r="200" s="312" customFormat="1"/>
    <row r="201" s="312" customFormat="1"/>
    <row r="202" s="312" customFormat="1"/>
    <row r="203" s="312" customFormat="1"/>
    <row r="204" s="312" customFormat="1"/>
    <row r="205" s="312" customFormat="1"/>
    <row r="206" s="312" customFormat="1"/>
    <row r="207" s="312" customFormat="1"/>
    <row r="208" s="312" customFormat="1"/>
    <row r="209" s="312" customFormat="1"/>
    <row r="210" s="312" customFormat="1"/>
    <row r="211" s="312" customFormat="1"/>
    <row r="212" s="312" customFormat="1"/>
    <row r="213" s="312" customFormat="1"/>
    <row r="214" s="312" customFormat="1"/>
    <row r="215" s="312" customFormat="1"/>
    <row r="216" s="312" customFormat="1"/>
    <row r="217" s="312" customFormat="1"/>
    <row r="218" s="312" customFormat="1"/>
    <row r="219" s="312" customFormat="1"/>
    <row r="220" s="312" customFormat="1"/>
    <row r="221" s="312" customFormat="1"/>
    <row r="222" s="312" customFormat="1"/>
    <row r="223" s="312" customFormat="1"/>
    <row r="224" s="312" customFormat="1"/>
    <row r="225" s="312" customFormat="1"/>
    <row r="226" s="312" customFormat="1"/>
    <row r="227" s="312" customFormat="1"/>
    <row r="228" s="312" customFormat="1"/>
    <row r="229" s="312" customFormat="1"/>
    <row r="230" s="312" customFormat="1"/>
    <row r="231" s="312" customFormat="1"/>
    <row r="232" s="312" customFormat="1"/>
    <row r="233" s="312" customFormat="1"/>
    <row r="234" s="312" customFormat="1"/>
    <row r="235" s="312" customFormat="1"/>
    <row r="236" s="312" customFormat="1"/>
    <row r="237" s="312" customFormat="1"/>
    <row r="238" s="312" customFormat="1"/>
    <row r="239" s="312" customFormat="1"/>
    <row r="240" s="312" customFormat="1"/>
    <row r="241" s="312" customFormat="1"/>
    <row r="242" s="312" customFormat="1"/>
    <row r="243" s="312" customFormat="1"/>
    <row r="244" s="312" customFormat="1"/>
    <row r="245" s="312" customFormat="1"/>
    <row r="246" s="312" customFormat="1"/>
    <row r="247" s="312" customFormat="1"/>
    <row r="248" s="312" customFormat="1"/>
    <row r="249" s="312" customFormat="1"/>
    <row r="250" s="312" customFormat="1"/>
    <row r="251" s="312" customFormat="1"/>
    <row r="252" s="312" customFormat="1"/>
    <row r="253" s="312" customFormat="1"/>
    <row r="254" s="312" customFormat="1"/>
    <row r="255" s="312" customFormat="1"/>
    <row r="256" s="312" customFormat="1"/>
    <row r="257" s="312" customFormat="1"/>
    <row r="258" s="312" customFormat="1"/>
    <row r="259" s="312" customFormat="1"/>
    <row r="260" s="312" customFormat="1"/>
    <row r="261" s="312" customFormat="1"/>
    <row r="262" s="312" customFormat="1"/>
    <row r="263" s="312" customFormat="1"/>
    <row r="264" s="312" customFormat="1"/>
    <row r="265" s="312" customFormat="1"/>
    <row r="266" s="312" customFormat="1"/>
    <row r="267" s="312" customFormat="1"/>
    <row r="268" s="312" customFormat="1"/>
    <row r="269" s="312" customFormat="1"/>
    <row r="270" s="312" customFormat="1"/>
    <row r="271" s="312" customFormat="1"/>
    <row r="272" s="312" customFormat="1"/>
    <row r="273" s="312" customFormat="1"/>
    <row r="274" s="312" customFormat="1"/>
    <row r="275" s="312" customFormat="1"/>
    <row r="276" s="312" customFormat="1"/>
    <row r="277" s="312" customFormat="1"/>
    <row r="278" s="312" customFormat="1"/>
    <row r="279" s="312" customFormat="1"/>
    <row r="280" s="312" customFormat="1"/>
    <row r="281" s="312" customFormat="1"/>
    <row r="282" s="312" customFormat="1"/>
    <row r="283" s="312" customFormat="1"/>
    <row r="284" s="312" customFormat="1"/>
    <row r="285" s="312" customFormat="1"/>
    <row r="286" s="312" customFormat="1"/>
    <row r="287" s="312" customFormat="1"/>
    <row r="288" s="312" customFormat="1"/>
    <row r="289" s="312" customFormat="1"/>
    <row r="290" s="312" customFormat="1"/>
    <row r="291" s="312" customFormat="1"/>
    <row r="292" s="312" customFormat="1"/>
    <row r="293" s="312" customFormat="1"/>
    <row r="294" s="312" customFormat="1"/>
    <row r="295" s="312" customFormat="1"/>
    <row r="296" s="312" customFormat="1"/>
    <row r="297" s="312" customFormat="1"/>
    <row r="298" s="312" customFormat="1"/>
    <row r="299" s="312" customFormat="1"/>
    <row r="300" s="312" customFormat="1"/>
    <row r="301" s="312" customFormat="1"/>
    <row r="302" s="312" customFormat="1"/>
    <row r="303" s="312" customFormat="1"/>
    <row r="304" s="312" customFormat="1"/>
    <row r="305" s="312" customFormat="1"/>
    <row r="306" s="312" customFormat="1"/>
    <row r="307" s="312" customFormat="1"/>
    <row r="308" s="312" customFormat="1"/>
    <row r="309" s="312" customFormat="1"/>
    <row r="310" s="312" customFormat="1"/>
    <row r="311" s="312" customFormat="1"/>
    <row r="312" s="312" customFormat="1"/>
    <row r="313" s="312" customFormat="1"/>
    <row r="314" s="312" customFormat="1"/>
    <row r="315" s="312" customFormat="1"/>
    <row r="316" s="312" customFormat="1"/>
    <row r="317" s="312" customFormat="1"/>
    <row r="318" s="312" customFormat="1"/>
    <row r="319" s="312" customFormat="1"/>
    <row r="320" s="312" customFormat="1"/>
    <row r="321" s="312" customFormat="1"/>
    <row r="322" s="312" customFormat="1"/>
    <row r="323" s="312" customFormat="1"/>
    <row r="324" s="312" customFormat="1"/>
    <row r="325" s="312" customFormat="1"/>
    <row r="326" s="312" customFormat="1"/>
    <row r="327" s="312" customFormat="1"/>
    <row r="328" s="312" customFormat="1"/>
    <row r="329" s="312" customFormat="1"/>
    <row r="330" s="312" customFormat="1"/>
    <row r="331" s="312" customFormat="1"/>
    <row r="332" s="312" customFormat="1"/>
    <row r="333" s="312" customFormat="1"/>
    <row r="334" s="312" customFormat="1"/>
    <row r="335" s="312" customFormat="1"/>
    <row r="336" s="312" customFormat="1"/>
    <row r="337" s="312" customFormat="1"/>
    <row r="338" s="312" customFormat="1"/>
    <row r="339" s="312" customFormat="1"/>
    <row r="340" s="312" customFormat="1"/>
    <row r="341" s="312" customFormat="1"/>
    <row r="342" s="312" customFormat="1"/>
    <row r="343" s="312" customFormat="1"/>
    <row r="344" s="312" customFormat="1"/>
    <row r="345" s="312" customFormat="1"/>
    <row r="346" s="312" customFormat="1"/>
    <row r="347" s="312" customFormat="1"/>
    <row r="348" s="312" customFormat="1"/>
    <row r="349" s="312" customFormat="1"/>
    <row r="350" s="312" customFormat="1"/>
    <row r="351" s="312" customFormat="1"/>
    <row r="352" s="312" customFormat="1"/>
    <row r="353" s="312" customFormat="1"/>
    <row r="354" s="312" customFormat="1"/>
    <row r="355" s="312" customFormat="1"/>
    <row r="356" s="312" customFormat="1"/>
    <row r="357" s="312" customFormat="1"/>
    <row r="358" s="312" customFormat="1"/>
    <row r="359" s="312" customFormat="1"/>
    <row r="360" s="312" customFormat="1"/>
    <row r="361" s="312" customFormat="1"/>
    <row r="362" s="312" customFormat="1"/>
    <row r="363" s="312" customFormat="1"/>
    <row r="364" s="312" customFormat="1"/>
    <row r="365" s="312" customFormat="1"/>
    <row r="366" s="312" customFormat="1"/>
    <row r="367" s="312" customFormat="1"/>
    <row r="368" s="312" customFormat="1"/>
    <row r="369" s="312" customFormat="1"/>
    <row r="370" s="312" customFormat="1"/>
    <row r="371" s="312" customFormat="1"/>
    <row r="372" s="312" customFormat="1"/>
    <row r="373" s="312" customFormat="1"/>
    <row r="374" s="312" customFormat="1"/>
    <row r="375" s="312" customFormat="1"/>
    <row r="376" s="312" customFormat="1"/>
    <row r="377" s="312" customFormat="1"/>
    <row r="378" s="312" customFormat="1"/>
    <row r="379" s="312" customFormat="1"/>
    <row r="380" s="312" customFormat="1"/>
    <row r="381" s="312" customFormat="1"/>
    <row r="382" s="312" customFormat="1"/>
    <row r="383" s="312" customFormat="1"/>
    <row r="384" s="312" customFormat="1"/>
    <row r="385" s="312" customFormat="1"/>
    <row r="386" s="312" customFormat="1"/>
    <row r="387" s="312" customFormat="1"/>
    <row r="388" s="312" customFormat="1"/>
    <row r="389" s="312" customFormat="1"/>
    <row r="390" s="312" customFormat="1"/>
    <row r="391" s="312" customFormat="1"/>
    <row r="392" s="312" customFormat="1"/>
    <row r="393" s="312" customFormat="1"/>
    <row r="394" s="312" customFormat="1"/>
    <row r="395" s="312" customFormat="1"/>
    <row r="396" s="312" customFormat="1"/>
    <row r="397" s="312" customFormat="1"/>
    <row r="398" s="312" customFormat="1"/>
  </sheetData>
  <mergeCells count="4">
    <mergeCell ref="A1:C2"/>
    <mergeCell ref="D1:G1"/>
    <mergeCell ref="H1:K1"/>
    <mergeCell ref="L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7</vt:i4>
      </vt:variant>
    </vt:vector>
  </HeadingPairs>
  <TitlesOfParts>
    <vt:vector size="17" baseType="lpstr">
      <vt:lpstr>P&amp;L</vt:lpstr>
      <vt:lpstr>BS</vt:lpstr>
      <vt:lpstr>CF_en</vt:lpstr>
      <vt:lpstr>Segments</vt:lpstr>
      <vt:lpstr>KPIs quarterly</vt:lpstr>
      <vt:lpstr>back-up_reconciliations</vt:lpstr>
      <vt:lpstr>EBITDA AL</vt:lpstr>
      <vt:lpstr>CAPEX</vt:lpstr>
      <vt:lpstr>FCF</vt:lpstr>
      <vt:lpstr>Net debt</vt:lpstr>
      <vt:lpstr>BS!Nyomtatási_cím</vt:lpstr>
      <vt:lpstr>CF_en!Nyomtatási_cím</vt:lpstr>
      <vt:lpstr>BS!Nyomtatási_terület</vt:lpstr>
      <vt:lpstr>CF_en!Nyomtatási_terület</vt:lpstr>
      <vt:lpstr>'KPIs quarterly'!Nyomtatási_terület</vt:lpstr>
      <vt:lpstr>'P&amp;L'!Nyomtatási_terület</vt:lpstr>
      <vt:lpstr>Segments!Nyomtatási_terület</vt:lpstr>
    </vt:vector>
  </TitlesOfParts>
  <Company>Magyar Telekom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InvestorRelations@cosmote.gr</dc:creator>
  <cp:lastModifiedBy>Pászti Gabriella</cp:lastModifiedBy>
  <cp:lastPrinted>2021-11-09T09:34:14Z</cp:lastPrinted>
  <dcterms:created xsi:type="dcterms:W3CDTF">2011-11-09T16:57:31Z</dcterms:created>
  <dcterms:modified xsi:type="dcterms:W3CDTF">2022-05-11T13:41:10Z</dcterms:modified>
</cp:coreProperties>
</file>